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DieseArbeitsmappe"/>
  <bookViews>
    <workbookView xWindow="5985" yWindow="-15" windowWidth="5970" windowHeight="6585" tabRatio="819" activeTab="4"/>
  </bookViews>
  <sheets>
    <sheet name="Info" sheetId="23" r:id="rId1"/>
    <sheet name="E" sheetId="24" r:id="rId2"/>
    <sheet name="A" sheetId="25" r:id="rId3"/>
    <sheet name="Titelblatt" sheetId="1" r:id="rId4"/>
    <sheet name="Nummerbuch" sheetId="30" r:id="rId5"/>
    <sheet name="Sa.LbH" sheetId="2" r:id="rId6"/>
    <sheet name="Sa.NdHw" sheetId="20" r:id="rId7"/>
    <sheet name="Sa.NdHr" sheetId="21" r:id="rId8"/>
    <sheet name="BA-Schlüssel" sheetId="4" r:id="rId9"/>
    <sheet name="Sorten-, Stärkeschlüssel" sheetId="5" r:id="rId10"/>
    <sheet name="Stichprobe IL" sheetId="28" r:id="rId11"/>
    <sheet name="Stichprobe" sheetId="15" r:id="rId12"/>
    <sheet name="Sektions_rm_Maß" sheetId="29" r:id="rId13"/>
    <sheet name="Schichtholz L" sheetId="11" r:id="rId14"/>
    <sheet name="Schichtholz IS" sheetId="12" r:id="rId15"/>
    <sheet name="Zusammenstellung_HV" sheetId="16" r:id="rId16"/>
    <sheet name="Abt." sheetId="17" r:id="rId17"/>
  </sheets>
  <externalReferences>
    <externalReference r:id="rId18"/>
  </externalReferences>
  <definedNames>
    <definedName name="_xlnm._FilterDatabase" localSheetId="4" hidden="1">Nummerbuch!$A$4:$K$4</definedName>
    <definedName name="_xlnm._FilterDatabase" localSheetId="5" hidden="1">Sa.LbH!$A$2:$Q$161</definedName>
    <definedName name="_xlnm._FilterDatabase" localSheetId="10" hidden="1">'Stichprobe IL'!$A$1:$F$107</definedName>
    <definedName name="_xlnm.Print_Area" localSheetId="12">Sektions_rm_Maß!$A$1:$N$79</definedName>
    <definedName name="_xlnm.Print_Area" localSheetId="3">Titelblatt!$A$1:$G$47</definedName>
    <definedName name="_xlnm.Print_Titles" localSheetId="5">Sa.LbH!$1:$2</definedName>
    <definedName name="_xlnm.Print_Titles" localSheetId="7">Sa.NdHr!$1:$2</definedName>
    <definedName name="_xlnm.Print_Titles" localSheetId="6">Sa.NdHw!$1:$2</definedName>
    <definedName name="_xlnm.Extract">[1]Zahlungspflichtige!#REF!</definedName>
  </definedNames>
  <calcPr calcId="145621" fullPrecision="0"/>
</workbook>
</file>

<file path=xl/calcChain.xml><?xml version="1.0" encoding="utf-8"?>
<calcChain xmlns="http://schemas.openxmlformats.org/spreadsheetml/2006/main">
  <c r="C37" i="1" l="1"/>
  <c r="G42" i="1"/>
  <c r="G41" i="1"/>
  <c r="G40" i="1"/>
  <c r="G39" i="1"/>
  <c r="G38" i="1"/>
  <c r="E42" i="1"/>
  <c r="E41" i="1"/>
  <c r="E40" i="1"/>
  <c r="E39" i="1"/>
  <c r="E38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F186" i="21" a="1"/>
  <c r="F186" i="21" s="1"/>
  <c r="F185" i="21" a="1"/>
  <c r="F185" i="21" s="1"/>
  <c r="F184" i="21" a="1"/>
  <c r="F184" i="21" s="1"/>
  <c r="F183" i="21" a="1"/>
  <c r="F183" i="21" s="1"/>
  <c r="F182" i="21" a="1"/>
  <c r="F182" i="21" s="1"/>
  <c r="F181" i="21" a="1"/>
  <c r="F181" i="21" s="1"/>
  <c r="F180" i="21" a="1"/>
  <c r="F180" i="21" s="1"/>
  <c r="F179" i="21" a="1"/>
  <c r="F179" i="21" s="1"/>
  <c r="F178" i="21" a="1"/>
  <c r="F178" i="21" s="1"/>
  <c r="F177" i="21" a="1"/>
  <c r="F177" i="21" s="1"/>
  <c r="F176" i="21" a="1"/>
  <c r="F176" i="21" s="1"/>
  <c r="F175" i="21" a="1"/>
  <c r="F175" i="21" s="1"/>
  <c r="F174" i="21" a="1"/>
  <c r="F174" i="21" s="1"/>
  <c r="F173" i="21" a="1"/>
  <c r="F173" i="21" s="1"/>
  <c r="F172" i="21" a="1"/>
  <c r="F172" i="21" s="1"/>
  <c r="F171" i="21" a="1"/>
  <c r="F171" i="21" s="1"/>
  <c r="F170" i="21" a="1"/>
  <c r="F170" i="21" s="1"/>
  <c r="F169" i="21" a="1"/>
  <c r="F169" i="21" s="1"/>
  <c r="F168" i="21" a="1"/>
  <c r="F168" i="21" s="1"/>
  <c r="F167" i="21" a="1"/>
  <c r="F167" i="21" s="1"/>
  <c r="F166" i="21" a="1"/>
  <c r="F166" i="21" s="1"/>
  <c r="F165" i="21" a="1"/>
  <c r="F165" i="21" s="1"/>
  <c r="F164" i="21" a="1"/>
  <c r="F164" i="21" s="1"/>
  <c r="F163" i="21" a="1"/>
  <c r="F163" i="21" s="1"/>
  <c r="F162" i="21" a="1"/>
  <c r="F162" i="21" s="1"/>
  <c r="F161" i="21" a="1"/>
  <c r="F161" i="21" s="1"/>
  <c r="F160" i="21" a="1"/>
  <c r="F160" i="21" s="1"/>
  <c r="F159" i="21" a="1"/>
  <c r="F159" i="21" s="1"/>
  <c r="F158" i="21" a="1"/>
  <c r="F158" i="21" s="1"/>
  <c r="F157" i="21" a="1"/>
  <c r="F157" i="21" s="1"/>
  <c r="F156" i="21" a="1"/>
  <c r="F156" i="21" s="1"/>
  <c r="F155" i="21" a="1"/>
  <c r="F155" i="21" s="1"/>
  <c r="F154" i="21" a="1"/>
  <c r="F154" i="21" s="1"/>
  <c r="F153" i="21" a="1"/>
  <c r="F153" i="21" s="1"/>
  <c r="F152" i="21" a="1"/>
  <c r="F152" i="21" s="1"/>
  <c r="F151" i="21" a="1"/>
  <c r="F151" i="21" s="1"/>
  <c r="F150" i="21" a="1"/>
  <c r="F150" i="21" s="1"/>
  <c r="F149" i="21" a="1"/>
  <c r="F149" i="21" s="1"/>
  <c r="F148" i="21" a="1"/>
  <c r="F148" i="21" s="1"/>
  <c r="F147" i="21" a="1"/>
  <c r="F147" i="21" s="1"/>
  <c r="F146" i="21" a="1"/>
  <c r="F146" i="21" s="1"/>
  <c r="F145" i="21" a="1"/>
  <c r="F145" i="21" s="1"/>
  <c r="F144" i="21" a="1"/>
  <c r="F144" i="21" s="1"/>
  <c r="F143" i="21" a="1"/>
  <c r="F143" i="21" s="1"/>
  <c r="F142" i="21" a="1"/>
  <c r="F142" i="21" s="1"/>
  <c r="F141" i="21" a="1"/>
  <c r="F141" i="21" s="1"/>
  <c r="F140" i="21" a="1"/>
  <c r="F140" i="21" s="1"/>
  <c r="F139" i="21" a="1"/>
  <c r="F139" i="21" s="1"/>
  <c r="F138" i="21" a="1"/>
  <c r="F138" i="21" s="1"/>
  <c r="F137" i="21" a="1"/>
  <c r="F137" i="21" s="1"/>
  <c r="F136" i="21" a="1"/>
  <c r="F136" i="21" s="1"/>
  <c r="F135" i="21" a="1"/>
  <c r="F135" i="21" s="1"/>
  <c r="F134" i="21" a="1"/>
  <c r="F134" i="21" s="1"/>
  <c r="F133" i="21" a="1"/>
  <c r="F133" i="21" s="1"/>
  <c r="F132" i="21" a="1"/>
  <c r="F132" i="21" s="1"/>
  <c r="F131" i="21" a="1"/>
  <c r="F131" i="21" s="1"/>
  <c r="F130" i="21" a="1"/>
  <c r="F130" i="21" s="1"/>
  <c r="F129" i="21" a="1"/>
  <c r="F129" i="21" s="1"/>
  <c r="F128" i="21" a="1"/>
  <c r="F128" i="21" s="1"/>
  <c r="F127" i="21" a="1"/>
  <c r="F127" i="21" s="1"/>
  <c r="F126" i="21" a="1"/>
  <c r="F126" i="21" s="1"/>
  <c r="F125" i="21" a="1"/>
  <c r="F125" i="21" s="1"/>
  <c r="F124" i="21" a="1"/>
  <c r="F124" i="21" s="1"/>
  <c r="F123" i="21" a="1"/>
  <c r="F123" i="21" s="1"/>
  <c r="F122" i="21" a="1"/>
  <c r="F122" i="21" s="1"/>
  <c r="F121" i="21" a="1"/>
  <c r="F121" i="21" s="1"/>
  <c r="F120" i="21" a="1"/>
  <c r="F120" i="21" s="1"/>
  <c r="F119" i="21" a="1"/>
  <c r="F119" i="21" s="1"/>
  <c r="F118" i="21" a="1"/>
  <c r="F118" i="21" s="1"/>
  <c r="F117" i="21" a="1"/>
  <c r="F117" i="21" s="1"/>
  <c r="F116" i="21" a="1"/>
  <c r="F116" i="21" s="1"/>
  <c r="F115" i="21" a="1"/>
  <c r="F115" i="21" s="1"/>
  <c r="F114" i="21" a="1"/>
  <c r="F114" i="21" s="1"/>
  <c r="F113" i="21" a="1"/>
  <c r="F113" i="21" s="1"/>
  <c r="F112" i="21" a="1"/>
  <c r="F112" i="21" s="1"/>
  <c r="F111" i="21" a="1"/>
  <c r="F111" i="21" s="1"/>
  <c r="F110" i="21" a="1"/>
  <c r="F110" i="21" s="1"/>
  <c r="F109" i="21" a="1"/>
  <c r="F109" i="21" s="1"/>
  <c r="F108" i="21" a="1"/>
  <c r="F108" i="21" s="1"/>
  <c r="F107" i="21" a="1"/>
  <c r="F107" i="21" s="1"/>
  <c r="F106" i="21" a="1"/>
  <c r="F106" i="21" s="1"/>
  <c r="F105" i="21" a="1"/>
  <c r="F105" i="21" s="1"/>
  <c r="F104" i="21" a="1"/>
  <c r="F104" i="21" s="1"/>
  <c r="F103" i="21" a="1"/>
  <c r="F103" i="21" s="1"/>
  <c r="F102" i="21" a="1"/>
  <c r="F102" i="21" s="1"/>
  <c r="F101" i="21"/>
  <c r="F101" i="21" a="1"/>
  <c r="F100" i="21"/>
  <c r="F100" i="21" a="1"/>
  <c r="F99" i="21"/>
  <c r="F99" i="21" a="1"/>
  <c r="F98" i="21"/>
  <c r="F98" i="21" a="1"/>
  <c r="F97" i="21"/>
  <c r="F97" i="21" a="1"/>
  <c r="F96" i="21"/>
  <c r="F96" i="21" a="1"/>
  <c r="F95" i="21"/>
  <c r="F95" i="21" a="1"/>
  <c r="F94" i="21"/>
  <c r="F94" i="21" a="1"/>
  <c r="F93" i="21"/>
  <c r="F93" i="21" a="1"/>
  <c r="F92" i="21"/>
  <c r="F92" i="21" a="1"/>
  <c r="F91" i="21"/>
  <c r="F91" i="21" a="1"/>
  <c r="F90" i="21"/>
  <c r="F90" i="21" a="1"/>
  <c r="F89" i="21"/>
  <c r="F89" i="21" a="1"/>
  <c r="F88" i="21"/>
  <c r="F88" i="21" a="1"/>
  <c r="F87" i="21"/>
  <c r="F87" i="21" a="1"/>
  <c r="F86" i="21"/>
  <c r="F86" i="21" a="1"/>
  <c r="F85" i="21"/>
  <c r="F85" i="21" a="1"/>
  <c r="F84" i="21"/>
  <c r="F84" i="21" a="1"/>
  <c r="F83" i="21"/>
  <c r="F83" i="21" a="1"/>
  <c r="F82" i="21"/>
  <c r="F82" i="21" a="1"/>
  <c r="F81" i="21"/>
  <c r="F81" i="21" a="1"/>
  <c r="F80" i="21"/>
  <c r="F80" i="21" a="1"/>
  <c r="F79" i="21"/>
  <c r="F79" i="21" a="1"/>
  <c r="F78" i="21"/>
  <c r="F78" i="21" a="1"/>
  <c r="F77" i="21"/>
  <c r="F77" i="21" a="1"/>
  <c r="F76" i="21"/>
  <c r="F76" i="21" a="1"/>
  <c r="F75" i="21"/>
  <c r="F75" i="21" a="1"/>
  <c r="F74" i="21"/>
  <c r="F74" i="21" a="1"/>
  <c r="F73" i="21"/>
  <c r="F73" i="21" a="1"/>
  <c r="F72" i="21"/>
  <c r="F72" i="21" a="1"/>
  <c r="F71" i="21"/>
  <c r="F71" i="21" a="1"/>
  <c r="F70" i="21"/>
  <c r="F70" i="21" a="1"/>
  <c r="F69" i="21"/>
  <c r="F69" i="21" a="1"/>
  <c r="F68" i="21" a="1"/>
  <c r="F68" i="21" s="1"/>
  <c r="F67" i="21" a="1"/>
  <c r="F67" i="21" s="1"/>
  <c r="F66" i="21" a="1"/>
  <c r="F66" i="21" s="1"/>
  <c r="F65" i="21" a="1"/>
  <c r="F65" i="21" s="1"/>
  <c r="F64" i="21" a="1"/>
  <c r="F64" i="21" s="1"/>
  <c r="F63" i="21" a="1"/>
  <c r="F63" i="21" s="1"/>
  <c r="F62" i="21" a="1"/>
  <c r="F62" i="21" s="1"/>
  <c r="F61" i="21" a="1"/>
  <c r="F61" i="21" s="1"/>
  <c r="F60" i="21" a="1"/>
  <c r="F60" i="21" s="1"/>
  <c r="F59" i="21" a="1"/>
  <c r="F59" i="21" s="1"/>
  <c r="F58" i="21" a="1"/>
  <c r="F58" i="21" s="1"/>
  <c r="F57" i="21" a="1"/>
  <c r="F57" i="21" s="1"/>
  <c r="F56" i="21" a="1"/>
  <c r="F56" i="21" s="1"/>
  <c r="F55" i="21" a="1"/>
  <c r="F55" i="21" s="1"/>
  <c r="F54" i="21" a="1"/>
  <c r="F54" i="21" s="1"/>
  <c r="F53" i="21" a="1"/>
  <c r="F53" i="21" s="1"/>
  <c r="F52" i="21" a="1"/>
  <c r="F52" i="21" s="1"/>
  <c r="F51" i="21" a="1"/>
  <c r="F51" i="21" s="1"/>
  <c r="F50" i="21" a="1"/>
  <c r="F50" i="21" s="1"/>
  <c r="F49" i="21" a="1"/>
  <c r="F49" i="21" s="1"/>
  <c r="F48" i="21" a="1"/>
  <c r="F48" i="21" s="1"/>
  <c r="F47" i="21" a="1"/>
  <c r="F47" i="21" s="1"/>
  <c r="F46" i="21" a="1"/>
  <c r="F46" i="21" s="1"/>
  <c r="F45" i="21" a="1"/>
  <c r="F45" i="21" s="1"/>
  <c r="F44" i="21" a="1"/>
  <c r="F44" i="21" s="1"/>
  <c r="F43" i="21" a="1"/>
  <c r="F43" i="21" s="1"/>
  <c r="F42" i="21" a="1"/>
  <c r="F42" i="21" s="1"/>
  <c r="F41" i="21" a="1"/>
  <c r="F41" i="21" s="1"/>
  <c r="F40" i="21" a="1"/>
  <c r="F40" i="21" s="1"/>
  <c r="F39" i="21" a="1"/>
  <c r="F39" i="21" s="1"/>
  <c r="F38" i="21" a="1"/>
  <c r="F38" i="21" s="1"/>
  <c r="F37" i="21" a="1"/>
  <c r="F37" i="21" s="1"/>
  <c r="F36" i="21" a="1"/>
  <c r="F36" i="21" s="1"/>
  <c r="F35" i="21" a="1"/>
  <c r="F35" i="21" s="1"/>
  <c r="F34" i="21" a="1"/>
  <c r="F34" i="21" s="1"/>
  <c r="F33" i="21" a="1"/>
  <c r="F33" i="21" s="1"/>
  <c r="F32" i="21" a="1"/>
  <c r="F32" i="21" s="1"/>
  <c r="F31" i="21" a="1"/>
  <c r="F31" i="21" s="1"/>
  <c r="F30" i="21" a="1"/>
  <c r="F30" i="21" s="1"/>
  <c r="F29" i="21" a="1"/>
  <c r="F29" i="21" s="1"/>
  <c r="F28" i="21" a="1"/>
  <c r="F28" i="21" s="1"/>
  <c r="F27" i="21" a="1"/>
  <c r="F27" i="21" s="1"/>
  <c r="F26" i="21" a="1"/>
  <c r="F26" i="21" s="1"/>
  <c r="F25" i="21" a="1"/>
  <c r="F25" i="21" s="1"/>
  <c r="F24" i="21" a="1"/>
  <c r="F24" i="21" s="1"/>
  <c r="F23" i="21" a="1"/>
  <c r="F23" i="21" s="1"/>
  <c r="F22" i="21" a="1"/>
  <c r="F22" i="21" s="1"/>
  <c r="F21" i="21" a="1"/>
  <c r="F21" i="21" s="1"/>
  <c r="F20" i="21" a="1"/>
  <c r="F20" i="21" s="1"/>
  <c r="F19" i="21" a="1"/>
  <c r="F19" i="21" s="1"/>
  <c r="F18" i="21" a="1"/>
  <c r="F18" i="21" s="1"/>
  <c r="F17" i="21" a="1"/>
  <c r="F17" i="21" s="1"/>
  <c r="F16" i="21" a="1"/>
  <c r="F16" i="21" s="1"/>
  <c r="F15" i="21" a="1"/>
  <c r="F15" i="21" s="1"/>
  <c r="F14" i="21" a="1"/>
  <c r="F14" i="21" s="1"/>
  <c r="F13" i="21" a="1"/>
  <c r="F13" i="21" s="1"/>
  <c r="F12" i="21" a="1"/>
  <c r="F12" i="21" s="1"/>
  <c r="F11" i="21" a="1"/>
  <c r="F11" i="21" s="1"/>
  <c r="F10" i="21" a="1"/>
  <c r="F10" i="21" s="1"/>
  <c r="F9" i="21" a="1"/>
  <c r="F9" i="21" s="1"/>
  <c r="F8" i="21" a="1"/>
  <c r="F8" i="21" s="1"/>
  <c r="F7" i="21" a="1"/>
  <c r="F7" i="21" s="1"/>
  <c r="F6" i="21" a="1"/>
  <c r="F6" i="21" s="1"/>
  <c r="F5" i="21" a="1"/>
  <c r="F5" i="21" s="1"/>
  <c r="F4" i="21" a="1"/>
  <c r="F4" i="21" s="1"/>
  <c r="F3" i="21" a="1"/>
  <c r="F3" i="21" s="1"/>
  <c r="E186" i="21" a="1"/>
  <c r="E186" i="21" s="1"/>
  <c r="E185" i="21" a="1"/>
  <c r="E185" i="21" s="1"/>
  <c r="E184" i="21" a="1"/>
  <c r="E184" i="21" s="1"/>
  <c r="E183" i="21" a="1"/>
  <c r="E183" i="21" s="1"/>
  <c r="E182" i="21" a="1"/>
  <c r="E182" i="21" s="1"/>
  <c r="E181" i="21" a="1"/>
  <c r="E181" i="21" s="1"/>
  <c r="E180" i="21" a="1"/>
  <c r="E180" i="21" s="1"/>
  <c r="E179" i="21" a="1"/>
  <c r="E179" i="21" s="1"/>
  <c r="E178" i="21" a="1"/>
  <c r="E178" i="21" s="1"/>
  <c r="E177" i="21" a="1"/>
  <c r="E177" i="21" s="1"/>
  <c r="E176" i="21" a="1"/>
  <c r="E176" i="21" s="1"/>
  <c r="E175" i="21" a="1"/>
  <c r="E175" i="21" s="1"/>
  <c r="E174" i="21" a="1"/>
  <c r="E174" i="21" s="1"/>
  <c r="E173" i="21" a="1"/>
  <c r="E173" i="21" s="1"/>
  <c r="E172" i="21" a="1"/>
  <c r="E172" i="21" s="1"/>
  <c r="E171" i="21" a="1"/>
  <c r="E171" i="21" s="1"/>
  <c r="E170" i="21" a="1"/>
  <c r="E170" i="21" s="1"/>
  <c r="E169" i="21" a="1"/>
  <c r="E169" i="21" s="1"/>
  <c r="E168" i="21" a="1"/>
  <c r="E168" i="21" s="1"/>
  <c r="E167" i="21" a="1"/>
  <c r="E167" i="21" s="1"/>
  <c r="E166" i="21" a="1"/>
  <c r="E166" i="21" s="1"/>
  <c r="E165" i="21" a="1"/>
  <c r="E165" i="21" s="1"/>
  <c r="E164" i="21" a="1"/>
  <c r="E164" i="21" s="1"/>
  <c r="E163" i="21" a="1"/>
  <c r="E163" i="21" s="1"/>
  <c r="E162" i="21" a="1"/>
  <c r="E162" i="21" s="1"/>
  <c r="E161" i="21" a="1"/>
  <c r="E161" i="21" s="1"/>
  <c r="E160" i="21" a="1"/>
  <c r="E160" i="21" s="1"/>
  <c r="E159" i="21" a="1"/>
  <c r="E159" i="21" s="1"/>
  <c r="E158" i="21" a="1"/>
  <c r="E158" i="21" s="1"/>
  <c r="E157" i="21" a="1"/>
  <c r="E157" i="21" s="1"/>
  <c r="E156" i="21" a="1"/>
  <c r="E156" i="21" s="1"/>
  <c r="E155" i="21" a="1"/>
  <c r="E155" i="21" s="1"/>
  <c r="E154" i="21" a="1"/>
  <c r="E154" i="21" s="1"/>
  <c r="E153" i="21" a="1"/>
  <c r="E153" i="21" s="1"/>
  <c r="E152" i="21" a="1"/>
  <c r="E152" i="21" s="1"/>
  <c r="E151" i="21" a="1"/>
  <c r="E151" i="21" s="1"/>
  <c r="E150" i="21" a="1"/>
  <c r="E150" i="21" s="1"/>
  <c r="E149" i="21" a="1"/>
  <c r="E149" i="21" s="1"/>
  <c r="E148" i="21" a="1"/>
  <c r="E148" i="21" s="1"/>
  <c r="E147" i="21" a="1"/>
  <c r="E147" i="21" s="1"/>
  <c r="E146" i="21" a="1"/>
  <c r="E146" i="21" s="1"/>
  <c r="E145" i="21" a="1"/>
  <c r="E145" i="21" s="1"/>
  <c r="E144" i="21" a="1"/>
  <c r="E144" i="21" s="1"/>
  <c r="E143" i="21" a="1"/>
  <c r="E143" i="21" s="1"/>
  <c r="E142" i="21" a="1"/>
  <c r="E142" i="21" s="1"/>
  <c r="E141" i="21" a="1"/>
  <c r="E141" i="21" s="1"/>
  <c r="E140" i="21" a="1"/>
  <c r="E140" i="21" s="1"/>
  <c r="E139" i="21" a="1"/>
  <c r="E139" i="21" s="1"/>
  <c r="E138" i="21" a="1"/>
  <c r="E138" i="21" s="1"/>
  <c r="E137" i="21" a="1"/>
  <c r="E137" i="21" s="1"/>
  <c r="E136" i="21" a="1"/>
  <c r="E136" i="21" s="1"/>
  <c r="E135" i="21" a="1"/>
  <c r="E135" i="21" s="1"/>
  <c r="E134" i="21" a="1"/>
  <c r="E134" i="21" s="1"/>
  <c r="E133" i="21" a="1"/>
  <c r="E133" i="21" s="1"/>
  <c r="E132" i="21" a="1"/>
  <c r="E132" i="21" s="1"/>
  <c r="E131" i="21" a="1"/>
  <c r="E131" i="21" s="1"/>
  <c r="E130" i="21" a="1"/>
  <c r="E130" i="21" s="1"/>
  <c r="E129" i="21" a="1"/>
  <c r="E129" i="21" s="1"/>
  <c r="E128" i="21" a="1"/>
  <c r="E128" i="21" s="1"/>
  <c r="E127" i="21" a="1"/>
  <c r="E127" i="21" s="1"/>
  <c r="E126" i="21" a="1"/>
  <c r="E126" i="21" s="1"/>
  <c r="E125" i="21" a="1"/>
  <c r="E125" i="21" s="1"/>
  <c r="E124" i="21" a="1"/>
  <c r="E124" i="21" s="1"/>
  <c r="E123" i="21" a="1"/>
  <c r="E123" i="21" s="1"/>
  <c r="E122" i="21" a="1"/>
  <c r="E122" i="21" s="1"/>
  <c r="E121" i="21" a="1"/>
  <c r="E121" i="21" s="1"/>
  <c r="E120" i="21" a="1"/>
  <c r="E120" i="21" s="1"/>
  <c r="E119" i="21" a="1"/>
  <c r="E119" i="21" s="1"/>
  <c r="E118" i="21" a="1"/>
  <c r="E118" i="21" s="1"/>
  <c r="E117" i="21" a="1"/>
  <c r="E117" i="21" s="1"/>
  <c r="E116" i="21" a="1"/>
  <c r="E116" i="21" s="1"/>
  <c r="E115" i="21" a="1"/>
  <c r="E115" i="21" s="1"/>
  <c r="E114" i="21" a="1"/>
  <c r="E114" i="21" s="1"/>
  <c r="E113" i="21" a="1"/>
  <c r="E113" i="21" s="1"/>
  <c r="E112" i="21" a="1"/>
  <c r="E112" i="21" s="1"/>
  <c r="E111" i="21" a="1"/>
  <c r="E111" i="21" s="1"/>
  <c r="E110" i="21" a="1"/>
  <c r="E110" i="21" s="1"/>
  <c r="E109" i="21" a="1"/>
  <c r="E109" i="21" s="1"/>
  <c r="E108" i="21" a="1"/>
  <c r="E108" i="21" s="1"/>
  <c r="E107" i="21" a="1"/>
  <c r="E107" i="21" s="1"/>
  <c r="E106" i="21" a="1"/>
  <c r="E106" i="21" s="1"/>
  <c r="E105" i="21" a="1"/>
  <c r="E105" i="21" s="1"/>
  <c r="E104" i="21" a="1"/>
  <c r="E104" i="21" s="1"/>
  <c r="E103" i="21" a="1"/>
  <c r="E103" i="21" s="1"/>
  <c r="E102" i="21" a="1"/>
  <c r="E102" i="21" s="1"/>
  <c r="E101" i="21"/>
  <c r="E101" i="21" a="1"/>
  <c r="E100" i="21"/>
  <c r="E100" i="21" a="1"/>
  <c r="E99" i="21"/>
  <c r="E99" i="21" a="1"/>
  <c r="E98" i="21"/>
  <c r="E98" i="21" a="1"/>
  <c r="E97" i="21"/>
  <c r="E97" i="21" a="1"/>
  <c r="E96" i="21"/>
  <c r="E96" i="21" a="1"/>
  <c r="E95" i="21"/>
  <c r="E95" i="21" a="1"/>
  <c r="E94" i="21"/>
  <c r="E94" i="21" a="1"/>
  <c r="E93" i="21"/>
  <c r="E93" i="21" a="1"/>
  <c r="E92" i="21"/>
  <c r="E92" i="21" a="1"/>
  <c r="E91" i="21"/>
  <c r="E91" i="21" a="1"/>
  <c r="E90" i="21"/>
  <c r="E90" i="21" a="1"/>
  <c r="E89" i="21"/>
  <c r="E89" i="21" a="1"/>
  <c r="E88" i="21"/>
  <c r="E88" i="21" a="1"/>
  <c r="E87" i="21"/>
  <c r="E87" i="21" a="1"/>
  <c r="E86" i="21"/>
  <c r="E86" i="21" a="1"/>
  <c r="E85" i="21"/>
  <c r="E85" i="21" a="1"/>
  <c r="E84" i="21"/>
  <c r="E84" i="21" a="1"/>
  <c r="E83" i="21"/>
  <c r="E83" i="21" a="1"/>
  <c r="E82" i="21"/>
  <c r="E82" i="21" a="1"/>
  <c r="E81" i="21"/>
  <c r="E81" i="21" a="1"/>
  <c r="E80" i="21"/>
  <c r="E80" i="21" a="1"/>
  <c r="E79" i="21"/>
  <c r="E79" i="21" a="1"/>
  <c r="E78" i="21"/>
  <c r="E78" i="21" a="1"/>
  <c r="E77" i="21"/>
  <c r="E77" i="21" a="1"/>
  <c r="E76" i="21"/>
  <c r="E76" i="21" a="1"/>
  <c r="E75" i="21"/>
  <c r="E75" i="21" a="1"/>
  <c r="E74" i="21"/>
  <c r="E74" i="21" a="1"/>
  <c r="E73" i="21"/>
  <c r="E73" i="21" a="1"/>
  <c r="E72" i="21"/>
  <c r="E72" i="21" a="1"/>
  <c r="E71" i="21"/>
  <c r="E71" i="21" a="1"/>
  <c r="E70" i="21"/>
  <c r="E70" i="21" a="1"/>
  <c r="E69" i="21"/>
  <c r="E69" i="21" a="1"/>
  <c r="E68" i="21"/>
  <c r="E68" i="21" a="1"/>
  <c r="E67" i="21"/>
  <c r="E67" i="21" a="1"/>
  <c r="E66" i="21"/>
  <c r="E66" i="21" a="1"/>
  <c r="E65" i="21" a="1"/>
  <c r="E65" i="21" s="1"/>
  <c r="E64" i="21" a="1"/>
  <c r="E64" i="21" s="1"/>
  <c r="E63" i="21" a="1"/>
  <c r="E63" i="21" s="1"/>
  <c r="E62" i="21" a="1"/>
  <c r="E62" i="21" s="1"/>
  <c r="E61" i="21" a="1"/>
  <c r="E61" i="21" s="1"/>
  <c r="E60" i="21" a="1"/>
  <c r="E60" i="21" s="1"/>
  <c r="E59" i="21" a="1"/>
  <c r="E59" i="21" s="1"/>
  <c r="E58" i="21" a="1"/>
  <c r="E58" i="21" s="1"/>
  <c r="E57" i="21" a="1"/>
  <c r="E57" i="21" s="1"/>
  <c r="E56" i="21" a="1"/>
  <c r="E56" i="21" s="1"/>
  <c r="E55" i="21" a="1"/>
  <c r="E55" i="21" s="1"/>
  <c r="E54" i="21" a="1"/>
  <c r="E54" i="21" s="1"/>
  <c r="E53" i="21" a="1"/>
  <c r="E53" i="21" s="1"/>
  <c r="E52" i="21" a="1"/>
  <c r="E52" i="21" s="1"/>
  <c r="E51" i="21" a="1"/>
  <c r="E51" i="21" s="1"/>
  <c r="E50" i="21" a="1"/>
  <c r="E50" i="21" s="1"/>
  <c r="E49" i="21" a="1"/>
  <c r="E49" i="21" s="1"/>
  <c r="E48" i="21" a="1"/>
  <c r="E48" i="21" s="1"/>
  <c r="E47" i="21" a="1"/>
  <c r="E47" i="21" s="1"/>
  <c r="E46" i="21" a="1"/>
  <c r="E46" i="21" s="1"/>
  <c r="E45" i="21" a="1"/>
  <c r="E45" i="21" s="1"/>
  <c r="E44" i="21" a="1"/>
  <c r="E44" i="21" s="1"/>
  <c r="E43" i="21" a="1"/>
  <c r="E43" i="21" s="1"/>
  <c r="E42" i="21" a="1"/>
  <c r="E42" i="21" s="1"/>
  <c r="E41" i="21" a="1"/>
  <c r="E41" i="21" s="1"/>
  <c r="E40" i="21" a="1"/>
  <c r="E40" i="21" s="1"/>
  <c r="E39" i="21" a="1"/>
  <c r="E39" i="21" s="1"/>
  <c r="E38" i="21" a="1"/>
  <c r="E38" i="21" s="1"/>
  <c r="E37" i="21" a="1"/>
  <c r="E37" i="21" s="1"/>
  <c r="E36" i="21" a="1"/>
  <c r="E36" i="21" s="1"/>
  <c r="E35" i="21" a="1"/>
  <c r="E35" i="21" s="1"/>
  <c r="E34" i="21" a="1"/>
  <c r="E34" i="21" s="1"/>
  <c r="E33" i="21" a="1"/>
  <c r="E33" i="21" s="1"/>
  <c r="E32" i="21" a="1"/>
  <c r="E32" i="21" s="1"/>
  <c r="E31" i="21" a="1"/>
  <c r="E31" i="21" s="1"/>
  <c r="E30" i="21" a="1"/>
  <c r="E30" i="21" s="1"/>
  <c r="E29" i="21" a="1"/>
  <c r="E29" i="21" s="1"/>
  <c r="E28" i="21" a="1"/>
  <c r="E28" i="21" s="1"/>
  <c r="E27" i="21" a="1"/>
  <c r="E27" i="21" s="1"/>
  <c r="E26" i="21" a="1"/>
  <c r="E26" i="21" s="1"/>
  <c r="E25" i="21" a="1"/>
  <c r="E25" i="21" s="1"/>
  <c r="E24" i="21" a="1"/>
  <c r="E24" i="21" s="1"/>
  <c r="E23" i="21" a="1"/>
  <c r="E23" i="21" s="1"/>
  <c r="E22" i="21" a="1"/>
  <c r="E22" i="21" s="1"/>
  <c r="E21" i="21" a="1"/>
  <c r="E21" i="21" s="1"/>
  <c r="E20" i="21" a="1"/>
  <c r="E20" i="21" s="1"/>
  <c r="E19" i="21" a="1"/>
  <c r="E19" i="21" s="1"/>
  <c r="E18" i="21" a="1"/>
  <c r="E18" i="21" s="1"/>
  <c r="E17" i="21" a="1"/>
  <c r="E17" i="21" s="1"/>
  <c r="E16" i="21" a="1"/>
  <c r="E16" i="21" s="1"/>
  <c r="E15" i="21" a="1"/>
  <c r="E15" i="21" s="1"/>
  <c r="E14" i="21" a="1"/>
  <c r="E14" i="21" s="1"/>
  <c r="E13" i="21" a="1"/>
  <c r="E13" i="21" s="1"/>
  <c r="E12" i="21" a="1"/>
  <c r="E12" i="21" s="1"/>
  <c r="E11" i="21" a="1"/>
  <c r="E11" i="21" s="1"/>
  <c r="E10" i="21" a="1"/>
  <c r="E10" i="21" s="1"/>
  <c r="E9" i="21" a="1"/>
  <c r="E9" i="21" s="1"/>
  <c r="E8" i="21" a="1"/>
  <c r="E8" i="21" s="1"/>
  <c r="E7" i="21" a="1"/>
  <c r="E7" i="21" s="1"/>
  <c r="E6" i="21" a="1"/>
  <c r="E6" i="21" s="1"/>
  <c r="E5" i="21" a="1"/>
  <c r="E5" i="21" s="1"/>
  <c r="E4" i="21" a="1"/>
  <c r="E4" i="21" s="1"/>
  <c r="E3" i="21" a="1"/>
  <c r="E3" i="21" s="1"/>
  <c r="F4" i="20" a="1"/>
  <c r="F4" i="20" s="1"/>
  <c r="F5" i="20" a="1"/>
  <c r="F5" i="20" s="1"/>
  <c r="F6" i="20" a="1"/>
  <c r="F6" i="20" s="1"/>
  <c r="F7" i="20" a="1"/>
  <c r="F7" i="20" s="1"/>
  <c r="F8" i="20" a="1"/>
  <c r="F8" i="20" s="1"/>
  <c r="F9" i="20" a="1"/>
  <c r="F9" i="20" s="1"/>
  <c r="F10" i="20" a="1"/>
  <c r="F10" i="20" s="1"/>
  <c r="F11" i="20" a="1"/>
  <c r="F11" i="20" s="1"/>
  <c r="F12" i="20" a="1"/>
  <c r="F12" i="20" s="1"/>
  <c r="F13" i="20" a="1"/>
  <c r="F13" i="20" s="1"/>
  <c r="F14" i="20" a="1"/>
  <c r="F14" i="20" s="1"/>
  <c r="F15" i="20" a="1"/>
  <c r="F15" i="20" s="1"/>
  <c r="F16" i="20" a="1"/>
  <c r="F16" i="20" s="1"/>
  <c r="F17" i="20" a="1"/>
  <c r="F17" i="20" s="1"/>
  <c r="F18" i="20" a="1"/>
  <c r="F18" i="20" s="1"/>
  <c r="F19" i="20" a="1"/>
  <c r="F19" i="20" s="1"/>
  <c r="F20" i="20" a="1"/>
  <c r="F20" i="20" s="1"/>
  <c r="F21" i="20" a="1"/>
  <c r="F21" i="20" s="1"/>
  <c r="F22" i="20" a="1"/>
  <c r="F22" i="20" s="1"/>
  <c r="F23" i="20" a="1"/>
  <c r="F23" i="20" s="1"/>
  <c r="F24" i="20" a="1"/>
  <c r="F24" i="20" s="1"/>
  <c r="F25" i="20" a="1"/>
  <c r="F25" i="20" s="1"/>
  <c r="F26" i="20" a="1"/>
  <c r="F26" i="20" s="1"/>
  <c r="F27" i="20" a="1"/>
  <c r="F27" i="20" s="1"/>
  <c r="F28" i="20" a="1"/>
  <c r="F28" i="20" s="1"/>
  <c r="F29" i="20" a="1"/>
  <c r="F29" i="20" s="1"/>
  <c r="F30" i="20" a="1"/>
  <c r="F30" i="20" s="1"/>
  <c r="F31" i="20" a="1"/>
  <c r="F31" i="20" s="1"/>
  <c r="F32" i="20" a="1"/>
  <c r="F32" i="20" s="1"/>
  <c r="F33" i="20" a="1"/>
  <c r="F33" i="20" s="1"/>
  <c r="F34" i="20" a="1"/>
  <c r="F34" i="20" s="1"/>
  <c r="F35" i="20" a="1"/>
  <c r="F35" i="20" s="1"/>
  <c r="F36" i="20" a="1"/>
  <c r="F36" i="20" s="1"/>
  <c r="F37" i="20" a="1"/>
  <c r="F37" i="20" s="1"/>
  <c r="F38" i="20" a="1"/>
  <c r="F38" i="20" s="1"/>
  <c r="F39" i="20" a="1"/>
  <c r="F39" i="20" s="1"/>
  <c r="F40" i="20" a="1"/>
  <c r="F40" i="20" s="1"/>
  <c r="F41" i="20" a="1"/>
  <c r="F41" i="20" s="1"/>
  <c r="F42" i="20" a="1"/>
  <c r="F42" i="20" s="1"/>
  <c r="F43" i="20" a="1"/>
  <c r="F43" i="20" s="1"/>
  <c r="F44" i="20" a="1"/>
  <c r="F44" i="20" s="1"/>
  <c r="F45" i="20" a="1"/>
  <c r="F45" i="20" s="1"/>
  <c r="F46" i="20" a="1"/>
  <c r="F46" i="20" s="1"/>
  <c r="F47" i="20" a="1"/>
  <c r="F47" i="20" s="1"/>
  <c r="F48" i="20" a="1"/>
  <c r="F48" i="20" s="1"/>
  <c r="F49" i="20" a="1"/>
  <c r="F49" i="20" s="1"/>
  <c r="F50" i="20" a="1"/>
  <c r="F50" i="20" s="1"/>
  <c r="F51" i="20" a="1"/>
  <c r="F51" i="20" s="1"/>
  <c r="F52" i="20" a="1"/>
  <c r="F52" i="20" s="1"/>
  <c r="F53" i="20" a="1"/>
  <c r="F53" i="20" s="1"/>
  <c r="F54" i="20" a="1"/>
  <c r="F54" i="20" s="1"/>
  <c r="F55" i="20" a="1"/>
  <c r="F55" i="20" s="1"/>
  <c r="F56" i="20" a="1"/>
  <c r="F56" i="20" s="1"/>
  <c r="F57" i="20" a="1"/>
  <c r="F57" i="20" s="1"/>
  <c r="F58" i="20" a="1"/>
  <c r="F58" i="20" s="1"/>
  <c r="F59" i="20" a="1"/>
  <c r="F59" i="20" s="1"/>
  <c r="F60" i="20" a="1"/>
  <c r="F60" i="20" s="1"/>
  <c r="F61" i="20" a="1"/>
  <c r="F61" i="20" s="1"/>
  <c r="F62" i="20" a="1"/>
  <c r="F62" i="20" s="1"/>
  <c r="F63" i="20" a="1"/>
  <c r="F63" i="20" s="1"/>
  <c r="F64" i="20" a="1"/>
  <c r="F64" i="20" s="1"/>
  <c r="F65" i="20" a="1"/>
  <c r="F65" i="20" s="1"/>
  <c r="F66" i="20" a="1"/>
  <c r="F66" i="20" s="1"/>
  <c r="F67" i="20" a="1"/>
  <c r="F67" i="20" s="1"/>
  <c r="F68" i="20" a="1"/>
  <c r="F68" i="20" s="1"/>
  <c r="F69" i="20" a="1"/>
  <c r="F69" i="20" s="1"/>
  <c r="F70" i="20" a="1"/>
  <c r="F70" i="20" s="1"/>
  <c r="F71" i="20" a="1"/>
  <c r="F71" i="20" s="1"/>
  <c r="F72" i="20" a="1"/>
  <c r="F72" i="20" s="1"/>
  <c r="F73" i="20" a="1"/>
  <c r="F73" i="20" s="1"/>
  <c r="F74" i="20" a="1"/>
  <c r="F74" i="20" s="1"/>
  <c r="F75" i="20" a="1"/>
  <c r="F75" i="20" s="1"/>
  <c r="F76" i="20" a="1"/>
  <c r="F76" i="20" s="1"/>
  <c r="F77" i="20" a="1"/>
  <c r="F77" i="20" s="1"/>
  <c r="F78" i="20" a="1"/>
  <c r="F78" i="20" s="1"/>
  <c r="F79" i="20" a="1"/>
  <c r="F79" i="20" s="1"/>
  <c r="F80" i="20" a="1"/>
  <c r="F80" i="20" s="1"/>
  <c r="F81" i="20" a="1"/>
  <c r="F81" i="20" s="1"/>
  <c r="F82" i="20" a="1"/>
  <c r="F82" i="20" s="1"/>
  <c r="F83" i="20" a="1"/>
  <c r="F83" i="20" s="1"/>
  <c r="F84" i="20" a="1"/>
  <c r="F84" i="20" s="1"/>
  <c r="F85" i="20" a="1"/>
  <c r="F85" i="20" s="1"/>
  <c r="F86" i="20" a="1"/>
  <c r="F86" i="20" s="1"/>
  <c r="F87" i="20" a="1"/>
  <c r="F87" i="20" s="1"/>
  <c r="F88" i="20" a="1"/>
  <c r="F88" i="20" s="1"/>
  <c r="F89" i="20" a="1"/>
  <c r="F89" i="20" s="1"/>
  <c r="F90" i="20" a="1"/>
  <c r="F90" i="20" s="1"/>
  <c r="F91" i="20" a="1"/>
  <c r="F91" i="20" s="1"/>
  <c r="F92" i="20" a="1"/>
  <c r="F92" i="20" s="1"/>
  <c r="F93" i="20" a="1"/>
  <c r="F93" i="20" s="1"/>
  <c r="F94" i="20" a="1"/>
  <c r="F94" i="20" s="1"/>
  <c r="F95" i="20" a="1"/>
  <c r="F95" i="20" s="1"/>
  <c r="F96" i="20" a="1"/>
  <c r="F96" i="20" s="1"/>
  <c r="F97" i="20" a="1"/>
  <c r="F97" i="20" s="1"/>
  <c r="F98" i="20" a="1"/>
  <c r="F98" i="20" s="1"/>
  <c r="F99" i="20" a="1"/>
  <c r="F99" i="20" s="1"/>
  <c r="F100" i="20" a="1"/>
  <c r="F100" i="20" s="1"/>
  <c r="F101" i="20" a="1"/>
  <c r="F101" i="20" s="1"/>
  <c r="F102" i="20" a="1"/>
  <c r="F102" i="20" s="1"/>
  <c r="F103" i="20" a="1"/>
  <c r="F103" i="20" s="1"/>
  <c r="F104" i="20" a="1"/>
  <c r="F104" i="20" s="1"/>
  <c r="F105" i="20" a="1"/>
  <c r="F105" i="20" s="1"/>
  <c r="F106" i="20" a="1"/>
  <c r="F106" i="20" s="1"/>
  <c r="F107" i="20" a="1"/>
  <c r="F107" i="20" s="1"/>
  <c r="F108" i="20" a="1"/>
  <c r="F108" i="20" s="1"/>
  <c r="F109" i="20" a="1"/>
  <c r="F109" i="20" s="1"/>
  <c r="F110" i="20" a="1"/>
  <c r="F110" i="20" s="1"/>
  <c r="F111" i="20" a="1"/>
  <c r="F111" i="20" s="1"/>
  <c r="F112" i="20" a="1"/>
  <c r="F112" i="20" s="1"/>
  <c r="F113" i="20" a="1"/>
  <c r="F113" i="20" s="1"/>
  <c r="F114" i="20" a="1"/>
  <c r="F114" i="20" s="1"/>
  <c r="F115" i="20" a="1"/>
  <c r="F115" i="20" s="1"/>
  <c r="F116" i="20" a="1"/>
  <c r="F116" i="20" s="1"/>
  <c r="F117" i="20" a="1"/>
  <c r="F117" i="20" s="1"/>
  <c r="F118" i="20" a="1"/>
  <c r="F118" i="20" s="1"/>
  <c r="F119" i="20" a="1"/>
  <c r="F119" i="20" s="1"/>
  <c r="F120" i="20" a="1"/>
  <c r="F120" i="20" s="1"/>
  <c r="F121" i="20" a="1"/>
  <c r="F121" i="20" s="1"/>
  <c r="F122" i="20" a="1"/>
  <c r="F122" i="20" s="1"/>
  <c r="F123" i="20" a="1"/>
  <c r="F123" i="20" s="1"/>
  <c r="F124" i="20" a="1"/>
  <c r="F124" i="20" s="1"/>
  <c r="F125" i="20" a="1"/>
  <c r="F125" i="20" s="1"/>
  <c r="F126" i="20" a="1"/>
  <c r="F126" i="20" s="1"/>
  <c r="F127" i="20" a="1"/>
  <c r="F127" i="20" s="1"/>
  <c r="F128" i="20" a="1"/>
  <c r="F128" i="20" s="1"/>
  <c r="F129" i="20" a="1"/>
  <c r="F129" i="20" s="1"/>
  <c r="F130" i="20" a="1"/>
  <c r="F130" i="20" s="1"/>
  <c r="F131" i="20" a="1"/>
  <c r="F131" i="20" s="1"/>
  <c r="F132" i="20" a="1"/>
  <c r="F132" i="20" s="1"/>
  <c r="F133" i="20" a="1"/>
  <c r="F133" i="20" s="1"/>
  <c r="F134" i="20" a="1"/>
  <c r="F134" i="20" s="1"/>
  <c r="F135" i="20" a="1"/>
  <c r="F135" i="20" s="1"/>
  <c r="F136" i="20" a="1"/>
  <c r="F136" i="20" s="1"/>
  <c r="F137" i="20" a="1"/>
  <c r="F137" i="20" s="1"/>
  <c r="F138" i="20" a="1"/>
  <c r="F138" i="20" s="1"/>
  <c r="F139" i="20" a="1"/>
  <c r="F139" i="20" s="1"/>
  <c r="F140" i="20" a="1"/>
  <c r="F140" i="20" s="1"/>
  <c r="F141" i="20" a="1"/>
  <c r="F141" i="20" s="1"/>
  <c r="F142" i="20" a="1"/>
  <c r="F142" i="20" s="1"/>
  <c r="F143" i="20" a="1"/>
  <c r="F143" i="20" s="1"/>
  <c r="F144" i="20" a="1"/>
  <c r="F144" i="20" s="1"/>
  <c r="F145" i="20" a="1"/>
  <c r="F145" i="20" s="1"/>
  <c r="F146" i="20" a="1"/>
  <c r="F146" i="20" s="1"/>
  <c r="F147" i="20" a="1"/>
  <c r="F147" i="20" s="1"/>
  <c r="F148" i="20" a="1"/>
  <c r="F148" i="20" s="1"/>
  <c r="F149" i="20" a="1"/>
  <c r="F149" i="20" s="1"/>
  <c r="F150" i="20" a="1"/>
  <c r="F150" i="20" s="1"/>
  <c r="F151" i="20" a="1"/>
  <c r="F151" i="20" s="1"/>
  <c r="F152" i="20" a="1"/>
  <c r="F152" i="20" s="1"/>
  <c r="F153" i="20" a="1"/>
  <c r="F153" i="20" s="1"/>
  <c r="F154" i="20" a="1"/>
  <c r="F154" i="20" s="1"/>
  <c r="F155" i="20" a="1"/>
  <c r="F155" i="20" s="1"/>
  <c r="F156" i="20" a="1"/>
  <c r="F156" i="20" s="1"/>
  <c r="F157" i="20" a="1"/>
  <c r="F157" i="20" s="1"/>
  <c r="F158" i="20" a="1"/>
  <c r="F158" i="20" s="1"/>
  <c r="F159" i="20" a="1"/>
  <c r="F159" i="20" s="1"/>
  <c r="F160" i="20" a="1"/>
  <c r="F160" i="20" s="1"/>
  <c r="F161" i="20" a="1"/>
  <c r="F161" i="20" s="1"/>
  <c r="F162" i="20" a="1"/>
  <c r="F162" i="20" s="1"/>
  <c r="F163" i="20" a="1"/>
  <c r="F163" i="20" s="1"/>
  <c r="F164" i="20" a="1"/>
  <c r="F164" i="20" s="1"/>
  <c r="F165" i="20" a="1"/>
  <c r="F165" i="20" s="1"/>
  <c r="F166" i="20" a="1"/>
  <c r="F166" i="20" s="1"/>
  <c r="F167" i="20" a="1"/>
  <c r="F167" i="20" s="1"/>
  <c r="F168" i="20" a="1"/>
  <c r="F168" i="20" s="1"/>
  <c r="F169" i="20" a="1"/>
  <c r="F169" i="20" s="1"/>
  <c r="F170" i="20" a="1"/>
  <c r="F170" i="20" s="1"/>
  <c r="F171" i="20" a="1"/>
  <c r="F171" i="20" s="1"/>
  <c r="F172" i="20" a="1"/>
  <c r="F172" i="20" s="1"/>
  <c r="F173" i="20" a="1"/>
  <c r="F173" i="20" s="1"/>
  <c r="F3" i="20" a="1"/>
  <c r="F3" i="20" s="1"/>
  <c r="E4" i="20" a="1"/>
  <c r="E4" i="20" s="1"/>
  <c r="E5" i="20" a="1"/>
  <c r="E5" i="20" s="1"/>
  <c r="E6" i="20" a="1"/>
  <c r="E6" i="20" s="1"/>
  <c r="E7" i="20" a="1"/>
  <c r="E7" i="20" s="1"/>
  <c r="E8" i="20" a="1"/>
  <c r="E8" i="20" s="1"/>
  <c r="E9" i="20" a="1"/>
  <c r="E9" i="20" s="1"/>
  <c r="E10" i="20" a="1"/>
  <c r="E10" i="20" s="1"/>
  <c r="E11" i="20" a="1"/>
  <c r="E11" i="20" s="1"/>
  <c r="E12" i="20" a="1"/>
  <c r="E12" i="20" s="1"/>
  <c r="E13" i="20" a="1"/>
  <c r="E13" i="20" s="1"/>
  <c r="E14" i="20" a="1"/>
  <c r="E14" i="20" s="1"/>
  <c r="E15" i="20" a="1"/>
  <c r="E15" i="20" s="1"/>
  <c r="E16" i="20" a="1"/>
  <c r="E16" i="20" s="1"/>
  <c r="E17" i="20" a="1"/>
  <c r="E17" i="20" s="1"/>
  <c r="E18" i="20" a="1"/>
  <c r="E18" i="20" s="1"/>
  <c r="E19" i="20" a="1"/>
  <c r="E19" i="20" s="1"/>
  <c r="E20" i="20" a="1"/>
  <c r="E20" i="20" s="1"/>
  <c r="E21" i="20" a="1"/>
  <c r="E21" i="20" s="1"/>
  <c r="E22" i="20" a="1"/>
  <c r="E22" i="20" s="1"/>
  <c r="E23" i="20" a="1"/>
  <c r="E23" i="20" s="1"/>
  <c r="E24" i="20" a="1"/>
  <c r="E24" i="20" s="1"/>
  <c r="E25" i="20" a="1"/>
  <c r="E25" i="20" s="1"/>
  <c r="E26" i="20" a="1"/>
  <c r="E26" i="20" s="1"/>
  <c r="E27" i="20" a="1"/>
  <c r="E27" i="20" s="1"/>
  <c r="E28" i="20" a="1"/>
  <c r="E28" i="20" s="1"/>
  <c r="E29" i="20" a="1"/>
  <c r="E29" i="20" s="1"/>
  <c r="E30" i="20" a="1"/>
  <c r="E30" i="20" s="1"/>
  <c r="E31" i="20" a="1"/>
  <c r="E31" i="20" s="1"/>
  <c r="E32" i="20" a="1"/>
  <c r="E32" i="20" s="1"/>
  <c r="E33" i="20" a="1"/>
  <c r="E33" i="20" s="1"/>
  <c r="E34" i="20" a="1"/>
  <c r="E34" i="20" s="1"/>
  <c r="E35" i="20" a="1"/>
  <c r="E35" i="20" s="1"/>
  <c r="E36" i="20" a="1"/>
  <c r="E36" i="20" s="1"/>
  <c r="E37" i="20" a="1"/>
  <c r="E37" i="20" s="1"/>
  <c r="E38" i="20" a="1"/>
  <c r="E38" i="20" s="1"/>
  <c r="E39" i="20" a="1"/>
  <c r="E39" i="20" s="1"/>
  <c r="E40" i="20" a="1"/>
  <c r="E40" i="20" s="1"/>
  <c r="E41" i="20" a="1"/>
  <c r="E41" i="20" s="1"/>
  <c r="E42" i="20" a="1"/>
  <c r="E42" i="20" s="1"/>
  <c r="E43" i="20" a="1"/>
  <c r="E43" i="20" s="1"/>
  <c r="E44" i="20" a="1"/>
  <c r="E44" i="20" s="1"/>
  <c r="E45" i="20" a="1"/>
  <c r="E45" i="20" s="1"/>
  <c r="E46" i="20" a="1"/>
  <c r="E46" i="20" s="1"/>
  <c r="E47" i="20" a="1"/>
  <c r="E47" i="20" s="1"/>
  <c r="E48" i="20" a="1"/>
  <c r="E48" i="20" s="1"/>
  <c r="E49" i="20" a="1"/>
  <c r="E49" i="20" s="1"/>
  <c r="E50" i="20" a="1"/>
  <c r="E50" i="20" s="1"/>
  <c r="E51" i="20" a="1"/>
  <c r="E51" i="20" s="1"/>
  <c r="E52" i="20" a="1"/>
  <c r="E52" i="20" s="1"/>
  <c r="E53" i="20" a="1"/>
  <c r="E53" i="20" s="1"/>
  <c r="E54" i="20" a="1"/>
  <c r="E54" i="20" s="1"/>
  <c r="E55" i="20" a="1"/>
  <c r="E55" i="20" s="1"/>
  <c r="E56" i="20" a="1"/>
  <c r="E56" i="20" s="1"/>
  <c r="E57" i="20" a="1"/>
  <c r="E57" i="20" s="1"/>
  <c r="E58" i="20" a="1"/>
  <c r="E58" i="20" s="1"/>
  <c r="E59" i="20" a="1"/>
  <c r="E59" i="20" s="1"/>
  <c r="E60" i="20" a="1"/>
  <c r="E60" i="20" s="1"/>
  <c r="E61" i="20" a="1"/>
  <c r="E61" i="20" s="1"/>
  <c r="E62" i="20" a="1"/>
  <c r="E62" i="20" s="1"/>
  <c r="E63" i="20" a="1"/>
  <c r="E63" i="20" s="1"/>
  <c r="E64" i="20" a="1"/>
  <c r="E64" i="20" s="1"/>
  <c r="E65" i="20" a="1"/>
  <c r="E65" i="20" s="1"/>
  <c r="E66" i="20" a="1"/>
  <c r="E66" i="20" s="1"/>
  <c r="E67" i="20" a="1"/>
  <c r="E67" i="20" s="1"/>
  <c r="E68" i="20" a="1"/>
  <c r="E68" i="20" s="1"/>
  <c r="E69" i="20" a="1"/>
  <c r="E69" i="20" s="1"/>
  <c r="E70" i="20" a="1"/>
  <c r="E70" i="20" s="1"/>
  <c r="E71" i="20" a="1"/>
  <c r="E71" i="20" s="1"/>
  <c r="E72" i="20" a="1"/>
  <c r="E72" i="20" s="1"/>
  <c r="E73" i="20" a="1"/>
  <c r="E73" i="20" s="1"/>
  <c r="E74" i="20" a="1"/>
  <c r="E74" i="20" s="1"/>
  <c r="E75" i="20" a="1"/>
  <c r="E75" i="20" s="1"/>
  <c r="E76" i="20" a="1"/>
  <c r="E76" i="20" s="1"/>
  <c r="E77" i="20" a="1"/>
  <c r="E77" i="20" s="1"/>
  <c r="E78" i="20" a="1"/>
  <c r="E78" i="20" s="1"/>
  <c r="E79" i="20" a="1"/>
  <c r="E79" i="20" s="1"/>
  <c r="E80" i="20" a="1"/>
  <c r="E80" i="20" s="1"/>
  <c r="E81" i="20" a="1"/>
  <c r="E81" i="20" s="1"/>
  <c r="E82" i="20" a="1"/>
  <c r="E82" i="20" s="1"/>
  <c r="E83" i="20" a="1"/>
  <c r="E83" i="20" s="1"/>
  <c r="E84" i="20" a="1"/>
  <c r="E84" i="20" s="1"/>
  <c r="E85" i="20" a="1"/>
  <c r="E85" i="20" s="1"/>
  <c r="E86" i="20" a="1"/>
  <c r="E86" i="20" s="1"/>
  <c r="E87" i="20" a="1"/>
  <c r="E87" i="20" s="1"/>
  <c r="E88" i="20" a="1"/>
  <c r="E88" i="20" s="1"/>
  <c r="E89" i="20" a="1"/>
  <c r="E89" i="20"/>
  <c r="E90" i="20" a="1"/>
  <c r="E90" i="20"/>
  <c r="E91" i="20" a="1"/>
  <c r="E91" i="20"/>
  <c r="E92" i="20" a="1"/>
  <c r="E92" i="20"/>
  <c r="E93" i="20" a="1"/>
  <c r="E93" i="20"/>
  <c r="E94" i="20" a="1"/>
  <c r="E94" i="20"/>
  <c r="E95" i="20" a="1"/>
  <c r="E95" i="20"/>
  <c r="E96" i="20" a="1"/>
  <c r="E96" i="20"/>
  <c r="E97" i="20" a="1"/>
  <c r="E97" i="20"/>
  <c r="E98" i="20" a="1"/>
  <c r="E98" i="20"/>
  <c r="E99" i="20" a="1"/>
  <c r="E99" i="20"/>
  <c r="E100" i="20" a="1"/>
  <c r="E100" i="20"/>
  <c r="E101" i="20" a="1"/>
  <c r="E101" i="20"/>
  <c r="E102" i="20" a="1"/>
  <c r="E102" i="20"/>
  <c r="E103" i="20" a="1"/>
  <c r="E103" i="20"/>
  <c r="E104" i="20" a="1"/>
  <c r="E104" i="20"/>
  <c r="E105" i="20" a="1"/>
  <c r="E105" i="20"/>
  <c r="E106" i="20" a="1"/>
  <c r="E106" i="20"/>
  <c r="E107" i="20" a="1"/>
  <c r="E107" i="20"/>
  <c r="E108" i="20" a="1"/>
  <c r="E108" i="20"/>
  <c r="E109" i="20" a="1"/>
  <c r="E109" i="20"/>
  <c r="E110" i="20" a="1"/>
  <c r="E110" i="20"/>
  <c r="E111" i="20" a="1"/>
  <c r="E111" i="20"/>
  <c r="E112" i="20" a="1"/>
  <c r="E112" i="20"/>
  <c r="E113" i="20" a="1"/>
  <c r="E113" i="20"/>
  <c r="E114" i="20" a="1"/>
  <c r="E114" i="20" s="1"/>
  <c r="E115" i="20" a="1"/>
  <c r="E115" i="20" s="1"/>
  <c r="E116" i="20" a="1"/>
  <c r="E116" i="20" s="1"/>
  <c r="E117" i="20" a="1"/>
  <c r="E117" i="20" s="1"/>
  <c r="E118" i="20" a="1"/>
  <c r="E118" i="20" s="1"/>
  <c r="E119" i="20" a="1"/>
  <c r="E119" i="20" s="1"/>
  <c r="E120" i="20" a="1"/>
  <c r="E120" i="20" s="1"/>
  <c r="E121" i="20" a="1"/>
  <c r="E121" i="20" s="1"/>
  <c r="E122" i="20" a="1"/>
  <c r="E122" i="20" s="1"/>
  <c r="E123" i="20" a="1"/>
  <c r="E123" i="20" s="1"/>
  <c r="E124" i="20" a="1"/>
  <c r="E124" i="20" s="1"/>
  <c r="E125" i="20" a="1"/>
  <c r="E125" i="20" s="1"/>
  <c r="E126" i="20" a="1"/>
  <c r="E126" i="20" s="1"/>
  <c r="E127" i="20" a="1"/>
  <c r="E127" i="20" s="1"/>
  <c r="E128" i="20" a="1"/>
  <c r="E128" i="20" s="1"/>
  <c r="E129" i="20" a="1"/>
  <c r="E129" i="20" s="1"/>
  <c r="E130" i="20" a="1"/>
  <c r="E130" i="20" s="1"/>
  <c r="E131" i="20" a="1"/>
  <c r="E131" i="20" s="1"/>
  <c r="E132" i="20" a="1"/>
  <c r="E132" i="20" s="1"/>
  <c r="E133" i="20" a="1"/>
  <c r="E133" i="20" s="1"/>
  <c r="E134" i="20" a="1"/>
  <c r="E134" i="20" s="1"/>
  <c r="E135" i="20" a="1"/>
  <c r="E135" i="20" s="1"/>
  <c r="E136" i="20" a="1"/>
  <c r="E136" i="20" s="1"/>
  <c r="E137" i="20" a="1"/>
  <c r="E137" i="20" s="1"/>
  <c r="E138" i="20" a="1"/>
  <c r="E138" i="20" s="1"/>
  <c r="E139" i="20" a="1"/>
  <c r="E139" i="20" s="1"/>
  <c r="E140" i="20" a="1"/>
  <c r="E140" i="20" s="1"/>
  <c r="E141" i="20" a="1"/>
  <c r="E141" i="20" s="1"/>
  <c r="E142" i="20" a="1"/>
  <c r="E142" i="20" s="1"/>
  <c r="E143" i="20" a="1"/>
  <c r="E143" i="20" s="1"/>
  <c r="E144" i="20" a="1"/>
  <c r="E144" i="20" s="1"/>
  <c r="E145" i="20" a="1"/>
  <c r="E145" i="20" s="1"/>
  <c r="E146" i="20" a="1"/>
  <c r="E146" i="20" s="1"/>
  <c r="E147" i="20" a="1"/>
  <c r="E147" i="20" s="1"/>
  <c r="E148" i="20" a="1"/>
  <c r="E148" i="20" s="1"/>
  <c r="E149" i="20" a="1"/>
  <c r="E149" i="20" s="1"/>
  <c r="E150" i="20" a="1"/>
  <c r="E150" i="20" s="1"/>
  <c r="E151" i="20" a="1"/>
  <c r="E151" i="20" s="1"/>
  <c r="E152" i="20" a="1"/>
  <c r="E152" i="20" s="1"/>
  <c r="E153" i="20" a="1"/>
  <c r="E153" i="20" s="1"/>
  <c r="E154" i="20" a="1"/>
  <c r="E154" i="20" s="1"/>
  <c r="E155" i="20" a="1"/>
  <c r="E155" i="20" s="1"/>
  <c r="E156" i="20" a="1"/>
  <c r="E156" i="20" s="1"/>
  <c r="E157" i="20" a="1"/>
  <c r="E157" i="20" s="1"/>
  <c r="E158" i="20" a="1"/>
  <c r="E158" i="20" s="1"/>
  <c r="E159" i="20" a="1"/>
  <c r="E159" i="20" s="1"/>
  <c r="E160" i="20" a="1"/>
  <c r="E160" i="20" s="1"/>
  <c r="E161" i="20" a="1"/>
  <c r="E161" i="20" s="1"/>
  <c r="E162" i="20" a="1"/>
  <c r="E162" i="20" s="1"/>
  <c r="E163" i="20" a="1"/>
  <c r="E163" i="20" s="1"/>
  <c r="E164" i="20" a="1"/>
  <c r="E164" i="20" s="1"/>
  <c r="E165" i="20" a="1"/>
  <c r="E165" i="20" s="1"/>
  <c r="E166" i="20" a="1"/>
  <c r="E166" i="20" s="1"/>
  <c r="E167" i="20" a="1"/>
  <c r="E167" i="20" s="1"/>
  <c r="E168" i="20" a="1"/>
  <c r="E168" i="20" s="1"/>
  <c r="E169" i="20" a="1"/>
  <c r="E169" i="20" s="1"/>
  <c r="E170" i="20" a="1"/>
  <c r="E170" i="20" s="1"/>
  <c r="E171" i="20" a="1"/>
  <c r="E171" i="20" s="1"/>
  <c r="E172" i="20" a="1"/>
  <c r="E172" i="20" s="1"/>
  <c r="E173" i="20" a="1"/>
  <c r="E173" i="20" s="1"/>
  <c r="E3" i="20" a="1"/>
  <c r="E3" i="20" s="1"/>
  <c r="O148" i="2"/>
  <c r="O4" i="2" a="1"/>
  <c r="O4" i="2"/>
  <c r="O5" i="2" a="1"/>
  <c r="O5" i="2"/>
  <c r="O6" i="2" a="1"/>
  <c r="O6" i="2"/>
  <c r="O7" i="2" a="1"/>
  <c r="O7" i="2"/>
  <c r="O8" i="2" a="1"/>
  <c r="O8" i="2"/>
  <c r="O9" i="2" a="1"/>
  <c r="O9" i="2" s="1"/>
  <c r="O10" i="2" a="1"/>
  <c r="O10" i="2" s="1"/>
  <c r="O11" i="2" a="1"/>
  <c r="O11" i="2" s="1"/>
  <c r="O12" i="2" a="1"/>
  <c r="O12" i="2" s="1"/>
  <c r="O13" i="2" a="1"/>
  <c r="O13" i="2" s="1"/>
  <c r="O14" i="2" a="1"/>
  <c r="O14" i="2" s="1"/>
  <c r="O15" i="2" a="1"/>
  <c r="O15" i="2" s="1"/>
  <c r="O16" i="2" a="1"/>
  <c r="O16" i="2" s="1"/>
  <c r="O17" i="2" a="1"/>
  <c r="O17" i="2" s="1"/>
  <c r="O18" i="2" a="1"/>
  <c r="O18" i="2" s="1"/>
  <c r="O19" i="2" a="1"/>
  <c r="O19" i="2" s="1"/>
  <c r="O20" i="2" a="1"/>
  <c r="O20" i="2" s="1"/>
  <c r="O21" i="2" a="1"/>
  <c r="O21" i="2" s="1"/>
  <c r="O22" i="2" a="1"/>
  <c r="O22" i="2" s="1"/>
  <c r="O23" i="2" a="1"/>
  <c r="O23" i="2" s="1"/>
  <c r="O24" i="2" a="1"/>
  <c r="O24" i="2" s="1"/>
  <c r="O25" i="2" a="1"/>
  <c r="O25" i="2" s="1"/>
  <c r="O26" i="2" a="1"/>
  <c r="O26" i="2" s="1"/>
  <c r="O27" i="2" a="1"/>
  <c r="O27" i="2" s="1"/>
  <c r="O28" i="2" a="1"/>
  <c r="O28" i="2" s="1"/>
  <c r="O29" i="2" a="1"/>
  <c r="O29" i="2" s="1"/>
  <c r="O30" i="2" a="1"/>
  <c r="O30" i="2" s="1"/>
  <c r="O31" i="2" a="1"/>
  <c r="O31" i="2" s="1"/>
  <c r="O32" i="2" a="1"/>
  <c r="O32" i="2" s="1"/>
  <c r="O33" i="2" a="1"/>
  <c r="O33" i="2" s="1"/>
  <c r="O34" i="2" a="1"/>
  <c r="O34" i="2" s="1"/>
  <c r="O35" i="2" a="1"/>
  <c r="O35" i="2" s="1"/>
  <c r="O36" i="2" a="1"/>
  <c r="O36" i="2" s="1"/>
  <c r="O37" i="2" a="1"/>
  <c r="O37" i="2" s="1"/>
  <c r="O38" i="2" a="1"/>
  <c r="O38" i="2" s="1"/>
  <c r="O39" i="2" a="1"/>
  <c r="O39" i="2" s="1"/>
  <c r="O40" i="2" a="1"/>
  <c r="O40" i="2" s="1"/>
  <c r="O41" i="2" a="1"/>
  <c r="O41" i="2" s="1"/>
  <c r="O42" i="2" a="1"/>
  <c r="O42" i="2" s="1"/>
  <c r="O43" i="2" a="1"/>
  <c r="O43" i="2" s="1"/>
  <c r="O44" i="2" a="1"/>
  <c r="O44" i="2" s="1"/>
  <c r="O45" i="2" a="1"/>
  <c r="O45" i="2" s="1"/>
  <c r="O46" i="2" a="1"/>
  <c r="O46" i="2" s="1"/>
  <c r="O47" i="2" a="1"/>
  <c r="O47" i="2" s="1"/>
  <c r="O48" i="2" a="1"/>
  <c r="O48" i="2" s="1"/>
  <c r="O49" i="2" a="1"/>
  <c r="O49" i="2" s="1"/>
  <c r="O50" i="2" a="1"/>
  <c r="O50" i="2" s="1"/>
  <c r="O51" i="2" a="1"/>
  <c r="O51" i="2" s="1"/>
  <c r="O52" i="2" a="1"/>
  <c r="O52" i="2" s="1"/>
  <c r="O53" i="2" a="1"/>
  <c r="O53" i="2" s="1"/>
  <c r="O54" i="2" a="1"/>
  <c r="O54" i="2" s="1"/>
  <c r="O55" i="2" a="1"/>
  <c r="O55" i="2" s="1"/>
  <c r="O56" i="2" a="1"/>
  <c r="O56" i="2" s="1"/>
  <c r="O57" i="2" a="1"/>
  <c r="O57" i="2" s="1"/>
  <c r="O58" i="2" a="1"/>
  <c r="O58" i="2" s="1"/>
  <c r="O59" i="2" a="1"/>
  <c r="O59" i="2" s="1"/>
  <c r="O60" i="2" a="1"/>
  <c r="O60" i="2" s="1"/>
  <c r="O61" i="2" a="1"/>
  <c r="O61" i="2" s="1"/>
  <c r="O62" i="2" a="1"/>
  <c r="O62" i="2" s="1"/>
  <c r="O63" i="2" a="1"/>
  <c r="O63" i="2" s="1"/>
  <c r="O64" i="2" a="1"/>
  <c r="O64" i="2" s="1"/>
  <c r="O65" i="2" a="1"/>
  <c r="O65" i="2" s="1"/>
  <c r="O66" i="2" a="1"/>
  <c r="O66" i="2" s="1"/>
  <c r="O67" i="2" a="1"/>
  <c r="O67" i="2" s="1"/>
  <c r="O68" i="2" a="1"/>
  <c r="O68" i="2" s="1"/>
  <c r="O69" i="2" a="1"/>
  <c r="O69" i="2" s="1"/>
  <c r="O70" i="2" a="1"/>
  <c r="O70" i="2" s="1"/>
  <c r="O71" i="2" a="1"/>
  <c r="O71" i="2" s="1"/>
  <c r="O72" i="2" a="1"/>
  <c r="O72" i="2" s="1"/>
  <c r="O73" i="2" a="1"/>
  <c r="O73" i="2" s="1"/>
  <c r="O74" i="2" a="1"/>
  <c r="O74" i="2" s="1"/>
  <c r="O75" i="2" a="1"/>
  <c r="O75" i="2" s="1"/>
  <c r="O76" i="2" a="1"/>
  <c r="O76" i="2" s="1"/>
  <c r="O77" i="2" a="1"/>
  <c r="O77" i="2" s="1"/>
  <c r="O78" i="2" a="1"/>
  <c r="O78" i="2" s="1"/>
  <c r="O79" i="2" a="1"/>
  <c r="O79" i="2" s="1"/>
  <c r="O80" i="2" a="1"/>
  <c r="O80" i="2" s="1"/>
  <c r="O81" i="2" a="1"/>
  <c r="O81" i="2" s="1"/>
  <c r="O82" i="2" a="1"/>
  <c r="O82" i="2" s="1"/>
  <c r="O83" i="2" a="1"/>
  <c r="O83" i="2" s="1"/>
  <c r="O84" i="2" a="1"/>
  <c r="O84" i="2" s="1"/>
  <c r="O85" i="2" a="1"/>
  <c r="O85" i="2" s="1"/>
  <c r="O86" i="2" a="1"/>
  <c r="O86" i="2" s="1"/>
  <c r="O87" i="2" a="1"/>
  <c r="O87" i="2" s="1"/>
  <c r="O88" i="2" a="1"/>
  <c r="O88" i="2" s="1"/>
  <c r="O89" i="2" a="1"/>
  <c r="O89" i="2" s="1"/>
  <c r="O90" i="2" a="1"/>
  <c r="O90" i="2" s="1"/>
  <c r="O91" i="2" a="1"/>
  <c r="O91" i="2" s="1"/>
  <c r="O92" i="2" a="1"/>
  <c r="O92" i="2" s="1"/>
  <c r="O93" i="2" a="1"/>
  <c r="O93" i="2" s="1"/>
  <c r="O94" i="2" a="1"/>
  <c r="O94" i="2" s="1"/>
  <c r="O95" i="2" a="1"/>
  <c r="O95" i="2" s="1"/>
  <c r="O96" i="2" a="1"/>
  <c r="O96" i="2" s="1"/>
  <c r="O97" i="2" a="1"/>
  <c r="O97" i="2" s="1"/>
  <c r="O98" i="2" a="1"/>
  <c r="O98" i="2" s="1"/>
  <c r="O99" i="2" a="1"/>
  <c r="O99" i="2" s="1"/>
  <c r="O100" i="2" a="1"/>
  <c r="O100" i="2" s="1"/>
  <c r="O101" i="2" a="1"/>
  <c r="O101" i="2" s="1"/>
  <c r="O102" i="2" a="1"/>
  <c r="O102" i="2" s="1"/>
  <c r="O103" i="2" a="1"/>
  <c r="O103" i="2" s="1"/>
  <c r="O104" i="2" a="1"/>
  <c r="O104" i="2" s="1"/>
  <c r="O105" i="2" a="1"/>
  <c r="O105" i="2" s="1"/>
  <c r="O106" i="2" a="1"/>
  <c r="O106" i="2" s="1"/>
  <c r="O107" i="2" a="1"/>
  <c r="O107" i="2" s="1"/>
  <c r="O108" i="2" a="1"/>
  <c r="O108" i="2" s="1"/>
  <c r="O109" i="2" a="1"/>
  <c r="O109" i="2" s="1"/>
  <c r="O110" i="2" a="1"/>
  <c r="O110" i="2" s="1"/>
  <c r="O111" i="2" a="1"/>
  <c r="O111" i="2" s="1"/>
  <c r="O112" i="2" a="1"/>
  <c r="O112" i="2" s="1"/>
  <c r="O113" i="2" a="1"/>
  <c r="O113" i="2" s="1"/>
  <c r="O114" i="2" a="1"/>
  <c r="O114" i="2" s="1"/>
  <c r="O115" i="2" a="1"/>
  <c r="O115" i="2" s="1"/>
  <c r="O116" i="2" a="1"/>
  <c r="O116" i="2" s="1"/>
  <c r="O117" i="2" a="1"/>
  <c r="O117" i="2" s="1"/>
  <c r="O118" i="2" a="1"/>
  <c r="O118" i="2" s="1"/>
  <c r="O119" i="2" a="1"/>
  <c r="O119" i="2" s="1"/>
  <c r="O120" i="2" a="1"/>
  <c r="O120" i="2" s="1"/>
  <c r="O121" i="2" a="1"/>
  <c r="O121" i="2" s="1"/>
  <c r="O122" i="2" a="1"/>
  <c r="O122" i="2" s="1"/>
  <c r="O123" i="2" a="1"/>
  <c r="O123" i="2" s="1"/>
  <c r="O124" i="2" a="1"/>
  <c r="O124" i="2" s="1"/>
  <c r="O125" i="2" a="1"/>
  <c r="O125" i="2" s="1"/>
  <c r="O126" i="2" a="1"/>
  <c r="O126" i="2" s="1"/>
  <c r="O127" i="2" a="1"/>
  <c r="O127" i="2" s="1"/>
  <c r="O128" i="2" a="1"/>
  <c r="O128" i="2" s="1"/>
  <c r="O129" i="2" a="1"/>
  <c r="O129" i="2" s="1"/>
  <c r="O130" i="2" a="1"/>
  <c r="O130" i="2" s="1"/>
  <c r="O131" i="2" a="1"/>
  <c r="O131" i="2" s="1"/>
  <c r="O132" i="2" a="1"/>
  <c r="O132" i="2" s="1"/>
  <c r="O133" i="2" a="1"/>
  <c r="O133" i="2" s="1"/>
  <c r="O134" i="2" a="1"/>
  <c r="O134" i="2" s="1"/>
  <c r="O135" i="2" a="1"/>
  <c r="O135" i="2" s="1"/>
  <c r="O136" i="2" a="1"/>
  <c r="O136" i="2" s="1"/>
  <c r="O137" i="2" a="1"/>
  <c r="O137" i="2" s="1"/>
  <c r="O138" i="2" a="1"/>
  <c r="O138" i="2" s="1"/>
  <c r="O139" i="2" a="1"/>
  <c r="O139" i="2" s="1"/>
  <c r="O140" i="2" a="1"/>
  <c r="O140" i="2" s="1"/>
  <c r="O141" i="2" a="1"/>
  <c r="O141" i="2" s="1"/>
  <c r="O142" i="2" a="1"/>
  <c r="O142" i="2" s="1"/>
  <c r="O3" i="2" a="1"/>
  <c r="O3" i="2"/>
  <c r="N4" i="2" a="1"/>
  <c r="N4" i="2" s="1"/>
  <c r="N5" i="2" a="1"/>
  <c r="N5" i="2" s="1"/>
  <c r="N6" i="2" a="1"/>
  <c r="N6" i="2" s="1"/>
  <c r="N7" i="2" a="1"/>
  <c r="N7" i="2" s="1"/>
  <c r="N8" i="2" a="1"/>
  <c r="N8" i="2" s="1"/>
  <c r="N9" i="2" a="1"/>
  <c r="N9" i="2" s="1"/>
  <c r="N10" i="2" a="1"/>
  <c r="N10" i="2" s="1"/>
  <c r="N11" i="2" a="1"/>
  <c r="N11" i="2" s="1"/>
  <c r="N12" i="2" a="1"/>
  <c r="N12" i="2" s="1"/>
  <c r="N13" i="2" a="1"/>
  <c r="N13" i="2" s="1"/>
  <c r="N14" i="2" a="1"/>
  <c r="N14" i="2" s="1"/>
  <c r="N15" i="2" a="1"/>
  <c r="N15" i="2" s="1"/>
  <c r="N16" i="2" a="1"/>
  <c r="N16" i="2" s="1"/>
  <c r="N17" i="2" a="1"/>
  <c r="N17" i="2" s="1"/>
  <c r="N18" i="2" a="1"/>
  <c r="N18" i="2" s="1"/>
  <c r="N19" i="2" a="1"/>
  <c r="N19" i="2" s="1"/>
  <c r="N20" i="2" a="1"/>
  <c r="N20" i="2" s="1"/>
  <c r="N21" i="2" a="1"/>
  <c r="N21" i="2" s="1"/>
  <c r="N22" i="2" a="1"/>
  <c r="N22" i="2" s="1"/>
  <c r="N23" i="2" a="1"/>
  <c r="N23" i="2" s="1"/>
  <c r="N24" i="2" a="1"/>
  <c r="N24" i="2" s="1"/>
  <c r="N25" i="2" a="1"/>
  <c r="N25" i="2" s="1"/>
  <c r="N26" i="2" a="1"/>
  <c r="N26" i="2" s="1"/>
  <c r="N27" i="2" a="1"/>
  <c r="N27" i="2" s="1"/>
  <c r="N28" i="2" a="1"/>
  <c r="N28" i="2" s="1"/>
  <c r="N29" i="2" a="1"/>
  <c r="N29" i="2" s="1"/>
  <c r="N30" i="2" a="1"/>
  <c r="N30" i="2" s="1"/>
  <c r="N31" i="2" a="1"/>
  <c r="N31" i="2" s="1"/>
  <c r="N32" i="2" a="1"/>
  <c r="N32" i="2" s="1"/>
  <c r="N33" i="2" a="1"/>
  <c r="N33" i="2" s="1"/>
  <c r="N34" i="2" a="1"/>
  <c r="N34" i="2" s="1"/>
  <c r="N35" i="2" a="1"/>
  <c r="N35" i="2" s="1"/>
  <c r="N36" i="2" a="1"/>
  <c r="N36" i="2" s="1"/>
  <c r="N37" i="2" a="1"/>
  <c r="N37" i="2" s="1"/>
  <c r="N38" i="2" a="1"/>
  <c r="N38" i="2" s="1"/>
  <c r="N39" i="2" a="1"/>
  <c r="N39" i="2" s="1"/>
  <c r="N40" i="2" a="1"/>
  <c r="N40" i="2" s="1"/>
  <c r="N41" i="2" a="1"/>
  <c r="N41" i="2" s="1"/>
  <c r="N42" i="2" a="1"/>
  <c r="N42" i="2" s="1"/>
  <c r="N43" i="2" a="1"/>
  <c r="N43" i="2" s="1"/>
  <c r="N44" i="2" a="1"/>
  <c r="N44" i="2" s="1"/>
  <c r="N45" i="2" a="1"/>
  <c r="N45" i="2" s="1"/>
  <c r="N46" i="2" a="1"/>
  <c r="N46" i="2" s="1"/>
  <c r="N47" i="2" a="1"/>
  <c r="N47" i="2" s="1"/>
  <c r="N48" i="2" a="1"/>
  <c r="N48" i="2" s="1"/>
  <c r="N49" i="2" a="1"/>
  <c r="N49" i="2" s="1"/>
  <c r="N50" i="2" a="1"/>
  <c r="N50" i="2" s="1"/>
  <c r="N51" i="2" a="1"/>
  <c r="N51" i="2" s="1"/>
  <c r="N52" i="2" a="1"/>
  <c r="N52" i="2" s="1"/>
  <c r="N53" i="2" a="1"/>
  <c r="N53" i="2" s="1"/>
  <c r="N54" i="2" a="1"/>
  <c r="N54" i="2" s="1"/>
  <c r="N55" i="2" a="1"/>
  <c r="N55" i="2" s="1"/>
  <c r="N56" i="2" a="1"/>
  <c r="N56" i="2" s="1"/>
  <c r="N57" i="2" a="1"/>
  <c r="N57" i="2" s="1"/>
  <c r="N58" i="2" a="1"/>
  <c r="N58" i="2" s="1"/>
  <c r="N59" i="2" a="1"/>
  <c r="N59" i="2" s="1"/>
  <c r="N60" i="2" a="1"/>
  <c r="N60" i="2" s="1"/>
  <c r="N61" i="2" a="1"/>
  <c r="N61" i="2" s="1"/>
  <c r="N62" i="2" a="1"/>
  <c r="N62" i="2" s="1"/>
  <c r="N63" i="2" a="1"/>
  <c r="N63" i="2" s="1"/>
  <c r="N64" i="2" a="1"/>
  <c r="N64" i="2" s="1"/>
  <c r="N65" i="2" a="1"/>
  <c r="N65" i="2" s="1"/>
  <c r="N66" i="2" a="1"/>
  <c r="N66" i="2" s="1"/>
  <c r="N67" i="2" a="1"/>
  <c r="N67" i="2" s="1"/>
  <c r="N68" i="2" a="1"/>
  <c r="N68" i="2" s="1"/>
  <c r="N69" i="2" a="1"/>
  <c r="N69" i="2" s="1"/>
  <c r="N70" i="2" a="1"/>
  <c r="N70" i="2" s="1"/>
  <c r="N71" i="2" a="1"/>
  <c r="N71" i="2" s="1"/>
  <c r="N72" i="2" a="1"/>
  <c r="N72" i="2" s="1"/>
  <c r="N73" i="2" a="1"/>
  <c r="N73" i="2" s="1"/>
  <c r="N74" i="2" a="1"/>
  <c r="N74" i="2" s="1"/>
  <c r="N75" i="2" a="1"/>
  <c r="N75" i="2" s="1"/>
  <c r="N76" i="2" a="1"/>
  <c r="N76" i="2" s="1"/>
  <c r="N77" i="2" a="1"/>
  <c r="N77" i="2" s="1"/>
  <c r="N78" i="2" a="1"/>
  <c r="N78" i="2" s="1"/>
  <c r="N79" i="2" a="1"/>
  <c r="N79" i="2" s="1"/>
  <c r="N80" i="2" a="1"/>
  <c r="N80" i="2" s="1"/>
  <c r="N81" i="2" a="1"/>
  <c r="N81" i="2" s="1"/>
  <c r="N82" i="2" a="1"/>
  <c r="N82" i="2" s="1"/>
  <c r="N83" i="2" a="1"/>
  <c r="N83" i="2" s="1"/>
  <c r="N84" i="2" a="1"/>
  <c r="N84" i="2" s="1"/>
  <c r="N85" i="2" a="1"/>
  <c r="N85" i="2" s="1"/>
  <c r="N86" i="2" a="1"/>
  <c r="N86" i="2" s="1"/>
  <c r="N87" i="2" a="1"/>
  <c r="N87" i="2" s="1"/>
  <c r="N88" i="2" a="1"/>
  <c r="N88" i="2" s="1"/>
  <c r="N89" i="2" a="1"/>
  <c r="N89" i="2" s="1"/>
  <c r="N90" i="2" a="1"/>
  <c r="N90" i="2" s="1"/>
  <c r="N91" i="2" a="1"/>
  <c r="N91" i="2" s="1"/>
  <c r="N92" i="2" a="1"/>
  <c r="N92" i="2" s="1"/>
  <c r="N93" i="2" a="1"/>
  <c r="N93" i="2" s="1"/>
  <c r="N94" i="2" a="1"/>
  <c r="N94" i="2" s="1"/>
  <c r="N95" i="2" a="1"/>
  <c r="N95" i="2" s="1"/>
  <c r="N96" i="2" a="1"/>
  <c r="N96" i="2" s="1"/>
  <c r="N97" i="2" a="1"/>
  <c r="N97" i="2" s="1"/>
  <c r="N98" i="2" a="1"/>
  <c r="N98" i="2" s="1"/>
  <c r="N99" i="2" a="1"/>
  <c r="N99" i="2" s="1"/>
  <c r="N100" i="2" a="1"/>
  <c r="N100" i="2" s="1"/>
  <c r="N101" i="2" a="1"/>
  <c r="N101" i="2" s="1"/>
  <c r="N102" i="2" a="1"/>
  <c r="N102" i="2" s="1"/>
  <c r="N103" i="2" a="1"/>
  <c r="N103" i="2" s="1"/>
  <c r="N104" i="2" a="1"/>
  <c r="N104" i="2" s="1"/>
  <c r="N105" i="2" a="1"/>
  <c r="N105" i="2" s="1"/>
  <c r="N106" i="2" a="1"/>
  <c r="N106" i="2" s="1"/>
  <c r="N107" i="2" a="1"/>
  <c r="N107" i="2" s="1"/>
  <c r="N108" i="2" a="1"/>
  <c r="N108" i="2" s="1"/>
  <c r="N109" i="2" a="1"/>
  <c r="N109" i="2" s="1"/>
  <c r="N110" i="2" a="1"/>
  <c r="N110" i="2" s="1"/>
  <c r="N111" i="2" a="1"/>
  <c r="N111" i="2" s="1"/>
  <c r="N112" i="2" a="1"/>
  <c r="N112" i="2" s="1"/>
  <c r="N113" i="2" a="1"/>
  <c r="N113" i="2" s="1"/>
  <c r="N114" i="2" a="1"/>
  <c r="N114" i="2" s="1"/>
  <c r="N115" i="2" a="1"/>
  <c r="N115" i="2" s="1"/>
  <c r="N116" i="2" a="1"/>
  <c r="N116" i="2" s="1"/>
  <c r="N117" i="2" a="1"/>
  <c r="N117" i="2" s="1"/>
  <c r="N118" i="2" a="1"/>
  <c r="N118" i="2" s="1"/>
  <c r="N119" i="2" a="1"/>
  <c r="N119" i="2" s="1"/>
  <c r="N120" i="2" a="1"/>
  <c r="N120" i="2" s="1"/>
  <c r="N121" i="2" a="1"/>
  <c r="N121" i="2" s="1"/>
  <c r="N122" i="2" a="1"/>
  <c r="N122" i="2" s="1"/>
  <c r="N123" i="2" a="1"/>
  <c r="N123" i="2" s="1"/>
  <c r="N124" i="2" a="1"/>
  <c r="N124" i="2" s="1"/>
  <c r="N125" i="2" a="1"/>
  <c r="N125" i="2" s="1"/>
  <c r="N126" i="2" a="1"/>
  <c r="N126" i="2" s="1"/>
  <c r="N127" i="2" a="1"/>
  <c r="N127" i="2" s="1"/>
  <c r="N128" i="2" a="1"/>
  <c r="N128" i="2" s="1"/>
  <c r="N129" i="2" a="1"/>
  <c r="N129" i="2" s="1"/>
  <c r="N130" i="2" a="1"/>
  <c r="N130" i="2" s="1"/>
  <c r="N131" i="2" a="1"/>
  <c r="N131" i="2" s="1"/>
  <c r="N132" i="2" a="1"/>
  <c r="N132" i="2" s="1"/>
  <c r="N133" i="2" a="1"/>
  <c r="N133" i="2" s="1"/>
  <c r="N134" i="2" a="1"/>
  <c r="N134" i="2" s="1"/>
  <c r="N135" i="2" a="1"/>
  <c r="N135" i="2" s="1"/>
  <c r="N136" i="2" a="1"/>
  <c r="N136" i="2" s="1"/>
  <c r="N137" i="2" a="1"/>
  <c r="N137" i="2" s="1"/>
  <c r="N138" i="2" a="1"/>
  <c r="N138" i="2" s="1"/>
  <c r="N139" i="2" a="1"/>
  <c r="N139" i="2" s="1"/>
  <c r="N140" i="2" a="1"/>
  <c r="N140" i="2" s="1"/>
  <c r="N141" i="2" a="1"/>
  <c r="N141" i="2" s="1"/>
  <c r="N142" i="2" a="1"/>
  <c r="N142" i="2" s="1"/>
  <c r="N3" i="2" a="1"/>
  <c r="N3" i="2" s="1"/>
  <c r="F7" i="2" a="1"/>
  <c r="F7" i="2"/>
  <c r="F8" i="2" a="1"/>
  <c r="F8" i="2"/>
  <c r="F9" i="2" a="1"/>
  <c r="F9" i="2"/>
  <c r="F10" i="2" a="1"/>
  <c r="F10" i="2"/>
  <c r="F11" i="2" a="1"/>
  <c r="F11" i="2"/>
  <c r="F12" i="2" a="1"/>
  <c r="F12" i="2"/>
  <c r="F13" i="2" a="1"/>
  <c r="F13" i="2"/>
  <c r="F14" i="2" a="1"/>
  <c r="F14" i="2"/>
  <c r="F15" i="2" a="1"/>
  <c r="F15" i="2"/>
  <c r="F16" i="2" a="1"/>
  <c r="F16" i="2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 s="1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 s="1"/>
  <c r="F61" i="2" a="1"/>
  <c r="F61" i="2" s="1"/>
  <c r="F62" i="2" a="1"/>
  <c r="F62" i="2" s="1"/>
  <c r="F63" i="2" a="1"/>
  <c r="F63" i="2" s="1"/>
  <c r="F64" i="2" a="1"/>
  <c r="F64" i="2" s="1"/>
  <c r="F65" i="2" a="1"/>
  <c r="F65" i="2" s="1"/>
  <c r="F66" i="2" a="1"/>
  <c r="F66" i="2" s="1"/>
  <c r="F67" i="2" a="1"/>
  <c r="F67" i="2" s="1"/>
  <c r="F68" i="2" a="1"/>
  <c r="F68" i="2" s="1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 s="1"/>
  <c r="F93" i="2" a="1"/>
  <c r="F93" i="2" s="1"/>
  <c r="F94" i="2" a="1"/>
  <c r="F94" i="2" s="1"/>
  <c r="F95" i="2" a="1"/>
  <c r="F95" i="2" s="1"/>
  <c r="F96" i="2" a="1"/>
  <c r="F96" i="2" s="1"/>
  <c r="F97" i="2" a="1"/>
  <c r="F97" i="2" s="1"/>
  <c r="F98" i="2" a="1"/>
  <c r="F98" i="2" s="1"/>
  <c r="F99" i="2" a="1"/>
  <c r="F99" i="2" s="1"/>
  <c r="F100" i="2" a="1"/>
  <c r="F100" i="2" s="1"/>
  <c r="F101" i="2" a="1"/>
  <c r="F101" i="2" s="1"/>
  <c r="F102" i="2" a="1"/>
  <c r="F102" i="2"/>
  <c r="F103" i="2" a="1"/>
  <c r="F103" i="2"/>
  <c r="F104" i="2" a="1"/>
  <c r="F104" i="2"/>
  <c r="F105" i="2" a="1"/>
  <c r="F105" i="2"/>
  <c r="F106" i="2" a="1"/>
  <c r="F106" i="2"/>
  <c r="F107" i="2" a="1"/>
  <c r="F107" i="2"/>
  <c r="F108" i="2" a="1"/>
  <c r="F108" i="2"/>
  <c r="F109" i="2" a="1"/>
  <c r="F109" i="2"/>
  <c r="F110" i="2" a="1"/>
  <c r="F110" i="2"/>
  <c r="F111" i="2" a="1"/>
  <c r="F111" i="2"/>
  <c r="F112" i="2" a="1"/>
  <c r="F112" i="2"/>
  <c r="F113" i="2" a="1"/>
  <c r="F113" i="2"/>
  <c r="F114" i="2" a="1"/>
  <c r="F114" i="2"/>
  <c r="F115" i="2" a="1"/>
  <c r="F115" i="2"/>
  <c r="F116" i="2" a="1"/>
  <c r="F116" i="2"/>
  <c r="F117" i="2" a="1"/>
  <c r="F117" i="2"/>
  <c r="F118" i="2" a="1"/>
  <c r="F118" i="2"/>
  <c r="F119" i="2" a="1"/>
  <c r="F119" i="2"/>
  <c r="F120" i="2" a="1"/>
  <c r="F120" i="2"/>
  <c r="F121" i="2" a="1"/>
  <c r="F121" i="2"/>
  <c r="F122" i="2" a="1"/>
  <c r="F122" i="2"/>
  <c r="F123" i="2" a="1"/>
  <c r="F123" i="2"/>
  <c r="F124" i="2" a="1"/>
  <c r="F124" i="2"/>
  <c r="F125" i="2" a="1"/>
  <c r="F125" i="2"/>
  <c r="F126" i="2" a="1"/>
  <c r="F126" i="2"/>
  <c r="F127" i="2" a="1"/>
  <c r="F127" i="2"/>
  <c r="F128" i="2" a="1"/>
  <c r="F128" i="2"/>
  <c r="F129" i="2" a="1"/>
  <c r="F129" i="2"/>
  <c r="F130" i="2" a="1"/>
  <c r="F130" i="2"/>
  <c r="F131" i="2" a="1"/>
  <c r="F131" i="2"/>
  <c r="F132" i="2" a="1"/>
  <c r="F132" i="2"/>
  <c r="F133" i="2" a="1"/>
  <c r="F133" i="2"/>
  <c r="F134" i="2" a="1"/>
  <c r="F134" i="2"/>
  <c r="F135" i="2" a="1"/>
  <c r="F135" i="2"/>
  <c r="F136" i="2" a="1"/>
  <c r="F136" i="2"/>
  <c r="F137" i="2" a="1"/>
  <c r="F137" i="2"/>
  <c r="F138" i="2" a="1"/>
  <c r="F138" i="2"/>
  <c r="F139" i="2" a="1"/>
  <c r="F139" i="2"/>
  <c r="F140" i="2" a="1"/>
  <c r="F140" i="2"/>
  <c r="F141" i="2" a="1"/>
  <c r="F141" i="2"/>
  <c r="F142" i="2" a="1"/>
  <c r="F142" i="2"/>
  <c r="F143" i="2" a="1"/>
  <c r="F143" i="2"/>
  <c r="F144" i="2" a="1"/>
  <c r="F144" i="2"/>
  <c r="F145" i="2" a="1"/>
  <c r="F145" i="2"/>
  <c r="F146" i="2" a="1"/>
  <c r="F146" i="2"/>
  <c r="F147" i="2" a="1"/>
  <c r="F147" i="2"/>
  <c r="F148" i="2" a="1"/>
  <c r="F148" i="2"/>
  <c r="F149" i="2" a="1"/>
  <c r="F149" i="2"/>
  <c r="F150" i="2" a="1"/>
  <c r="F150" i="2" s="1"/>
  <c r="F151" i="2" a="1"/>
  <c r="F151" i="2" s="1"/>
  <c r="F152" i="2" a="1"/>
  <c r="F152" i="2" s="1"/>
  <c r="F153" i="2" a="1"/>
  <c r="F153" i="2" s="1"/>
  <c r="F154" i="2" a="1"/>
  <c r="F154" i="2" s="1"/>
  <c r="F6" i="2" a="1"/>
  <c r="F6" i="2"/>
  <c r="E4" i="2" a="1"/>
  <c r="E4" i="2"/>
  <c r="E5" i="2" a="1"/>
  <c r="E5" i="2"/>
  <c r="E6" i="2" a="1"/>
  <c r="E6" i="2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46" i="2" a="1"/>
  <c r="E46" i="2" s="1"/>
  <c r="E47" i="2" a="1"/>
  <c r="E47" i="2" s="1"/>
  <c r="E48" i="2" a="1"/>
  <c r="E48" i="2" s="1"/>
  <c r="E49" i="2" a="1"/>
  <c r="E49" i="2" s="1"/>
  <c r="E50" i="2" a="1"/>
  <c r="E50" i="2" s="1"/>
  <c r="E51" i="2" a="1"/>
  <c r="E51" i="2" s="1"/>
  <c r="E52" i="2" a="1"/>
  <c r="E52" i="2" s="1"/>
  <c r="E53" i="2" a="1"/>
  <c r="E53" i="2" s="1"/>
  <c r="E54" i="2" a="1"/>
  <c r="E54" i="2" s="1"/>
  <c r="E55" i="2" a="1"/>
  <c r="E55" i="2" s="1"/>
  <c r="E56" i="2" a="1"/>
  <c r="E56" i="2" s="1"/>
  <c r="E57" i="2" a="1"/>
  <c r="E57" i="2" s="1"/>
  <c r="E58" i="2" a="1"/>
  <c r="E58" i="2" s="1"/>
  <c r="E59" i="2" a="1"/>
  <c r="E59" i="2" s="1"/>
  <c r="E60" i="2" a="1"/>
  <c r="E60" i="2" s="1"/>
  <c r="E61" i="2" a="1"/>
  <c r="E61" i="2" s="1"/>
  <c r="E62" i="2" a="1"/>
  <c r="E62" i="2" s="1"/>
  <c r="E63" i="2" a="1"/>
  <c r="E63" i="2" s="1"/>
  <c r="E64" i="2" a="1"/>
  <c r="E64" i="2" s="1"/>
  <c r="E65" i="2" a="1"/>
  <c r="E65" i="2" s="1"/>
  <c r="E66" i="2" a="1"/>
  <c r="E66" i="2" s="1"/>
  <c r="E67" i="2" a="1"/>
  <c r="E67" i="2" s="1"/>
  <c r="E68" i="2" a="1"/>
  <c r="E68" i="2" s="1"/>
  <c r="E69" i="2" a="1"/>
  <c r="E69" i="2" s="1"/>
  <c r="E70" i="2" a="1"/>
  <c r="E70" i="2" s="1"/>
  <c r="E71" i="2" a="1"/>
  <c r="E71" i="2" s="1"/>
  <c r="E72" i="2" a="1"/>
  <c r="E72" i="2" s="1"/>
  <c r="E73" i="2" a="1"/>
  <c r="E73" i="2" s="1"/>
  <c r="E74" i="2" a="1"/>
  <c r="E74" i="2" s="1"/>
  <c r="E75" i="2" a="1"/>
  <c r="E75" i="2" s="1"/>
  <c r="E76" i="2" a="1"/>
  <c r="E76" i="2" s="1"/>
  <c r="E77" i="2" a="1"/>
  <c r="E77" i="2" s="1"/>
  <c r="E78" i="2" a="1"/>
  <c r="E78" i="2" s="1"/>
  <c r="E79" i="2" a="1"/>
  <c r="E79" i="2" s="1"/>
  <c r="E80" i="2" a="1"/>
  <c r="E80" i="2" s="1"/>
  <c r="E81" i="2" a="1"/>
  <c r="E81" i="2" s="1"/>
  <c r="E82" i="2" a="1"/>
  <c r="E82" i="2" s="1"/>
  <c r="E83" i="2" a="1"/>
  <c r="E83" i="2" s="1"/>
  <c r="E84" i="2" a="1"/>
  <c r="E84" i="2" s="1"/>
  <c r="E85" i="2" a="1"/>
  <c r="E85" i="2" s="1"/>
  <c r="E86" i="2" a="1"/>
  <c r="E86" i="2" s="1"/>
  <c r="E87" i="2" a="1"/>
  <c r="E87" i="2" s="1"/>
  <c r="E88" i="2" a="1"/>
  <c r="E88" i="2" s="1"/>
  <c r="E89" i="2" a="1"/>
  <c r="E89" i="2" s="1"/>
  <c r="E90" i="2" a="1"/>
  <c r="E90" i="2" s="1"/>
  <c r="E91" i="2" a="1"/>
  <c r="E91" i="2" s="1"/>
  <c r="E92" i="2" a="1"/>
  <c r="E92" i="2" s="1"/>
  <c r="E93" i="2" a="1"/>
  <c r="E93" i="2" s="1"/>
  <c r="E94" i="2" a="1"/>
  <c r="E94" i="2" s="1"/>
  <c r="E95" i="2" a="1"/>
  <c r="E95" i="2" s="1"/>
  <c r="E96" i="2" a="1"/>
  <c r="E96" i="2" s="1"/>
  <c r="E97" i="2" a="1"/>
  <c r="E97" i="2" s="1"/>
  <c r="E98" i="2" a="1"/>
  <c r="E98" i="2" s="1"/>
  <c r="E99" i="2" a="1"/>
  <c r="E99" i="2" s="1"/>
  <c r="E100" i="2" a="1"/>
  <c r="E100" i="2" s="1"/>
  <c r="E101" i="2" a="1"/>
  <c r="E101" i="2" s="1"/>
  <c r="E102" i="2" a="1"/>
  <c r="E102" i="2" s="1"/>
  <c r="E103" i="2" a="1"/>
  <c r="E103" i="2" s="1"/>
  <c r="E104" i="2" a="1"/>
  <c r="E104" i="2" s="1"/>
  <c r="E105" i="2" a="1"/>
  <c r="E105" i="2" s="1"/>
  <c r="E106" i="2" a="1"/>
  <c r="E106" i="2" s="1"/>
  <c r="E107" i="2" a="1"/>
  <c r="E107" i="2" s="1"/>
  <c r="E108" i="2" a="1"/>
  <c r="E108" i="2" s="1"/>
  <c r="E109" i="2" a="1"/>
  <c r="E109" i="2" s="1"/>
  <c r="E110" i="2" a="1"/>
  <c r="E110" i="2" s="1"/>
  <c r="E111" i="2" a="1"/>
  <c r="E111" i="2" s="1"/>
  <c r="E112" i="2" a="1"/>
  <c r="E112" i="2" s="1"/>
  <c r="E113" i="2" a="1"/>
  <c r="E113" i="2" s="1"/>
  <c r="E114" i="2" a="1"/>
  <c r="E114" i="2" s="1"/>
  <c r="E115" i="2" a="1"/>
  <c r="E115" i="2" s="1"/>
  <c r="E116" i="2" a="1"/>
  <c r="E116" i="2" s="1"/>
  <c r="E117" i="2" a="1"/>
  <c r="E117" i="2" s="1"/>
  <c r="E118" i="2" a="1"/>
  <c r="E118" i="2" s="1"/>
  <c r="E119" i="2" a="1"/>
  <c r="E119" i="2" s="1"/>
  <c r="E120" i="2" a="1"/>
  <c r="E120" i="2" s="1"/>
  <c r="E121" i="2" a="1"/>
  <c r="E121" i="2" s="1"/>
  <c r="E122" i="2" a="1"/>
  <c r="E122" i="2" s="1"/>
  <c r="E123" i="2" a="1"/>
  <c r="E123" i="2" s="1"/>
  <c r="E124" i="2" a="1"/>
  <c r="E124" i="2" s="1"/>
  <c r="E125" i="2" a="1"/>
  <c r="E125" i="2" s="1"/>
  <c r="E126" i="2" a="1"/>
  <c r="E126" i="2" s="1"/>
  <c r="E127" i="2" a="1"/>
  <c r="E127" i="2" s="1"/>
  <c r="E128" i="2" a="1"/>
  <c r="E128" i="2" s="1"/>
  <c r="E129" i="2" a="1"/>
  <c r="E129" i="2" s="1"/>
  <c r="E130" i="2" a="1"/>
  <c r="E130" i="2" s="1"/>
  <c r="E131" i="2" a="1"/>
  <c r="E131" i="2" s="1"/>
  <c r="E132" i="2" a="1"/>
  <c r="E132" i="2" s="1"/>
  <c r="E133" i="2" a="1"/>
  <c r="E133" i="2" s="1"/>
  <c r="E134" i="2" a="1"/>
  <c r="E134" i="2" s="1"/>
  <c r="E135" i="2" a="1"/>
  <c r="E135" i="2" s="1"/>
  <c r="E136" i="2" a="1"/>
  <c r="E136" i="2" s="1"/>
  <c r="E137" i="2" a="1"/>
  <c r="E137" i="2" s="1"/>
  <c r="E138" i="2" a="1"/>
  <c r="E138" i="2" s="1"/>
  <c r="E139" i="2" a="1"/>
  <c r="E139" i="2" s="1"/>
  <c r="E140" i="2" a="1"/>
  <c r="E140" i="2" s="1"/>
  <c r="E141" i="2" a="1"/>
  <c r="E141" i="2" s="1"/>
  <c r="E142" i="2" a="1"/>
  <c r="E142" i="2" s="1"/>
  <c r="E143" i="2" a="1"/>
  <c r="E143" i="2" s="1"/>
  <c r="E144" i="2" a="1"/>
  <c r="E144" i="2" s="1"/>
  <c r="E145" i="2" a="1"/>
  <c r="E145" i="2" s="1"/>
  <c r="E146" i="2" a="1"/>
  <c r="E146" i="2" s="1"/>
  <c r="E147" i="2" a="1"/>
  <c r="E147" i="2" s="1"/>
  <c r="E148" i="2" a="1"/>
  <c r="E148" i="2" s="1"/>
  <c r="E149" i="2" a="1"/>
  <c r="E149" i="2" s="1"/>
  <c r="E150" i="2" a="1"/>
  <c r="E150" i="2" s="1"/>
  <c r="E151" i="2" a="1"/>
  <c r="E151" i="2" s="1"/>
  <c r="E152" i="2" a="1"/>
  <c r="E152" i="2" s="1"/>
  <c r="E153" i="2" a="1"/>
  <c r="E153" i="2" s="1"/>
  <c r="E154" i="2" a="1"/>
  <c r="E154" i="2" s="1"/>
  <c r="E3" i="2" a="1"/>
  <c r="E3" i="2" s="1"/>
  <c r="G1005" i="30"/>
  <c r="A1005" i="30"/>
  <c r="K1004" i="30"/>
  <c r="H1004" i="30"/>
  <c r="E1004" i="30"/>
  <c r="K1003" i="30"/>
  <c r="H1003" i="30"/>
  <c r="E1003" i="30"/>
  <c r="K1002" i="30"/>
  <c r="H1002" i="30"/>
  <c r="E1002" i="30"/>
  <c r="K1001" i="30"/>
  <c r="H1001" i="30"/>
  <c r="E1001" i="30"/>
  <c r="K1000" i="30"/>
  <c r="H1000" i="30"/>
  <c r="E1000" i="30"/>
  <c r="K999" i="30"/>
  <c r="H999" i="30"/>
  <c r="E999" i="30"/>
  <c r="K998" i="30"/>
  <c r="H998" i="30"/>
  <c r="E998" i="30"/>
  <c r="K997" i="30"/>
  <c r="H997" i="30"/>
  <c r="E997" i="30"/>
  <c r="K996" i="30"/>
  <c r="H996" i="30"/>
  <c r="E996" i="30"/>
  <c r="K995" i="30"/>
  <c r="H995" i="30"/>
  <c r="E995" i="30"/>
  <c r="K994" i="30"/>
  <c r="H994" i="30"/>
  <c r="E994" i="30"/>
  <c r="K993" i="30"/>
  <c r="H993" i="30"/>
  <c r="E993" i="30"/>
  <c r="K992" i="30"/>
  <c r="H992" i="30"/>
  <c r="E992" i="30"/>
  <c r="K991" i="30"/>
  <c r="H991" i="30"/>
  <c r="E991" i="30"/>
  <c r="K990" i="30"/>
  <c r="H990" i="30"/>
  <c r="E990" i="30"/>
  <c r="K989" i="30"/>
  <c r="H989" i="30"/>
  <c r="E989" i="30"/>
  <c r="K988" i="30"/>
  <c r="H988" i="30"/>
  <c r="E988" i="30"/>
  <c r="K987" i="30"/>
  <c r="H987" i="30"/>
  <c r="E987" i="30"/>
  <c r="K986" i="30"/>
  <c r="H986" i="30"/>
  <c r="E986" i="30"/>
  <c r="K985" i="30"/>
  <c r="H985" i="30"/>
  <c r="E985" i="30"/>
  <c r="K984" i="30"/>
  <c r="H984" i="30"/>
  <c r="E984" i="30"/>
  <c r="K983" i="30"/>
  <c r="H983" i="30"/>
  <c r="E983" i="30"/>
  <c r="K982" i="30"/>
  <c r="H982" i="30"/>
  <c r="E982" i="30"/>
  <c r="K981" i="30"/>
  <c r="H981" i="30"/>
  <c r="E981" i="30"/>
  <c r="K980" i="30"/>
  <c r="H980" i="30"/>
  <c r="E980" i="30"/>
  <c r="K979" i="30"/>
  <c r="H979" i="30"/>
  <c r="E979" i="30"/>
  <c r="K978" i="30"/>
  <c r="H978" i="30"/>
  <c r="E978" i="30"/>
  <c r="K977" i="30"/>
  <c r="H977" i="30"/>
  <c r="E977" i="30"/>
  <c r="K976" i="30"/>
  <c r="H976" i="30"/>
  <c r="E976" i="30"/>
  <c r="K975" i="30"/>
  <c r="H975" i="30"/>
  <c r="E975" i="30"/>
  <c r="K974" i="30"/>
  <c r="H974" i="30"/>
  <c r="E974" i="30"/>
  <c r="K973" i="30"/>
  <c r="H973" i="30"/>
  <c r="E973" i="30"/>
  <c r="K972" i="30"/>
  <c r="H972" i="30"/>
  <c r="E972" i="30"/>
  <c r="K971" i="30"/>
  <c r="H971" i="30"/>
  <c r="E971" i="30"/>
  <c r="K970" i="30"/>
  <c r="H970" i="30"/>
  <c r="E970" i="30"/>
  <c r="K969" i="30"/>
  <c r="H969" i="30"/>
  <c r="E969" i="30"/>
  <c r="K968" i="30"/>
  <c r="H968" i="30"/>
  <c r="E968" i="30"/>
  <c r="K967" i="30"/>
  <c r="H967" i="30"/>
  <c r="E967" i="30"/>
  <c r="K966" i="30"/>
  <c r="H966" i="30"/>
  <c r="E966" i="30"/>
  <c r="K965" i="30"/>
  <c r="H965" i="30"/>
  <c r="E965" i="30"/>
  <c r="K964" i="30"/>
  <c r="H964" i="30"/>
  <c r="E964" i="30"/>
  <c r="K963" i="30"/>
  <c r="H963" i="30"/>
  <c r="E963" i="30"/>
  <c r="K962" i="30"/>
  <c r="H962" i="30"/>
  <c r="E962" i="30"/>
  <c r="K961" i="30"/>
  <c r="H961" i="30"/>
  <c r="E961" i="30"/>
  <c r="K960" i="30"/>
  <c r="H960" i="30"/>
  <c r="E960" i="30"/>
  <c r="K959" i="30"/>
  <c r="H959" i="30"/>
  <c r="E959" i="30"/>
  <c r="K958" i="30"/>
  <c r="H958" i="30"/>
  <c r="E958" i="30"/>
  <c r="K957" i="30"/>
  <c r="H957" i="30"/>
  <c r="E957" i="30"/>
  <c r="K956" i="30"/>
  <c r="H956" i="30"/>
  <c r="E956" i="30"/>
  <c r="K955" i="30"/>
  <c r="H955" i="30"/>
  <c r="E955" i="30"/>
  <c r="K954" i="30"/>
  <c r="H954" i="30"/>
  <c r="E954" i="30"/>
  <c r="K953" i="30"/>
  <c r="H953" i="30"/>
  <c r="E953" i="30"/>
  <c r="K952" i="30"/>
  <c r="H952" i="30"/>
  <c r="E952" i="30"/>
  <c r="K951" i="30"/>
  <c r="H951" i="30"/>
  <c r="E951" i="30"/>
  <c r="K950" i="30"/>
  <c r="H950" i="30"/>
  <c r="E950" i="30"/>
  <c r="K949" i="30"/>
  <c r="H949" i="30"/>
  <c r="E949" i="30"/>
  <c r="K948" i="30"/>
  <c r="H948" i="30"/>
  <c r="E948" i="30"/>
  <c r="K947" i="30"/>
  <c r="H947" i="30"/>
  <c r="E947" i="30"/>
  <c r="K946" i="30"/>
  <c r="H946" i="30"/>
  <c r="E946" i="30"/>
  <c r="K945" i="30"/>
  <c r="H945" i="30"/>
  <c r="E945" i="30"/>
  <c r="K944" i="30"/>
  <c r="H944" i="30"/>
  <c r="E944" i="30"/>
  <c r="K943" i="30"/>
  <c r="H943" i="30"/>
  <c r="E943" i="30"/>
  <c r="K942" i="30"/>
  <c r="H942" i="30"/>
  <c r="E942" i="30"/>
  <c r="K941" i="30"/>
  <c r="H941" i="30"/>
  <c r="E941" i="30"/>
  <c r="K940" i="30"/>
  <c r="H940" i="30"/>
  <c r="E940" i="30"/>
  <c r="K939" i="30"/>
  <c r="H939" i="30"/>
  <c r="E939" i="30"/>
  <c r="K938" i="30"/>
  <c r="H938" i="30"/>
  <c r="E938" i="30"/>
  <c r="K937" i="30"/>
  <c r="H937" i="30"/>
  <c r="E937" i="30"/>
  <c r="K936" i="30"/>
  <c r="H936" i="30"/>
  <c r="E936" i="30"/>
  <c r="K935" i="30"/>
  <c r="H935" i="30"/>
  <c r="E935" i="30"/>
  <c r="K934" i="30"/>
  <c r="H934" i="30"/>
  <c r="E934" i="30"/>
  <c r="K933" i="30"/>
  <c r="H933" i="30"/>
  <c r="E933" i="30"/>
  <c r="K932" i="30"/>
  <c r="H932" i="30"/>
  <c r="E932" i="30"/>
  <c r="K931" i="30"/>
  <c r="H931" i="30"/>
  <c r="E931" i="30"/>
  <c r="K930" i="30"/>
  <c r="H930" i="30"/>
  <c r="E930" i="30"/>
  <c r="K929" i="30"/>
  <c r="H929" i="30"/>
  <c r="E929" i="30"/>
  <c r="K928" i="30"/>
  <c r="H928" i="30"/>
  <c r="E928" i="30"/>
  <c r="K927" i="30"/>
  <c r="H927" i="30"/>
  <c r="E927" i="30"/>
  <c r="K926" i="30"/>
  <c r="H926" i="30"/>
  <c r="E926" i="30"/>
  <c r="K925" i="30"/>
  <c r="H925" i="30"/>
  <c r="E925" i="30"/>
  <c r="K924" i="30"/>
  <c r="H924" i="30"/>
  <c r="E924" i="30"/>
  <c r="K923" i="30"/>
  <c r="H923" i="30"/>
  <c r="E923" i="30"/>
  <c r="K922" i="30"/>
  <c r="H922" i="30"/>
  <c r="E922" i="30"/>
  <c r="K921" i="30"/>
  <c r="H921" i="30"/>
  <c r="E921" i="30"/>
  <c r="K920" i="30"/>
  <c r="H920" i="30"/>
  <c r="E920" i="30"/>
  <c r="K919" i="30"/>
  <c r="H919" i="30"/>
  <c r="E919" i="30"/>
  <c r="K918" i="30"/>
  <c r="H918" i="30"/>
  <c r="E918" i="30"/>
  <c r="K917" i="30"/>
  <c r="H917" i="30"/>
  <c r="E917" i="30"/>
  <c r="K916" i="30"/>
  <c r="H916" i="30"/>
  <c r="E916" i="30"/>
  <c r="K915" i="30"/>
  <c r="H915" i="30"/>
  <c r="E915" i="30"/>
  <c r="K914" i="30"/>
  <c r="H914" i="30"/>
  <c r="E914" i="30"/>
  <c r="K913" i="30"/>
  <c r="H913" i="30"/>
  <c r="E913" i="30"/>
  <c r="K912" i="30"/>
  <c r="H912" i="30"/>
  <c r="E912" i="30"/>
  <c r="K911" i="30"/>
  <c r="H911" i="30"/>
  <c r="E911" i="30"/>
  <c r="K910" i="30"/>
  <c r="H910" i="30"/>
  <c r="E910" i="30"/>
  <c r="K909" i="30"/>
  <c r="H909" i="30"/>
  <c r="E909" i="30"/>
  <c r="K908" i="30"/>
  <c r="H908" i="30"/>
  <c r="E908" i="30"/>
  <c r="K907" i="30"/>
  <c r="H907" i="30"/>
  <c r="E907" i="30"/>
  <c r="K906" i="30"/>
  <c r="H906" i="30"/>
  <c r="E906" i="30"/>
  <c r="K905" i="30"/>
  <c r="H905" i="30"/>
  <c r="E905" i="30"/>
  <c r="K904" i="30"/>
  <c r="H904" i="30"/>
  <c r="E904" i="30"/>
  <c r="K903" i="30"/>
  <c r="H903" i="30"/>
  <c r="E903" i="30"/>
  <c r="K902" i="30"/>
  <c r="H902" i="30"/>
  <c r="E902" i="30"/>
  <c r="K901" i="30"/>
  <c r="H901" i="30"/>
  <c r="E901" i="30"/>
  <c r="K900" i="30"/>
  <c r="H900" i="30"/>
  <c r="E900" i="30"/>
  <c r="K899" i="30"/>
  <c r="H899" i="30"/>
  <c r="E899" i="30"/>
  <c r="K898" i="30"/>
  <c r="H898" i="30"/>
  <c r="E898" i="30"/>
  <c r="K897" i="30"/>
  <c r="H897" i="30"/>
  <c r="E897" i="30"/>
  <c r="K896" i="30"/>
  <c r="H896" i="30"/>
  <c r="E896" i="30"/>
  <c r="K895" i="30"/>
  <c r="H895" i="30"/>
  <c r="E895" i="30"/>
  <c r="K894" i="30"/>
  <c r="H894" i="30"/>
  <c r="E894" i="30"/>
  <c r="K893" i="30"/>
  <c r="H893" i="30"/>
  <c r="E893" i="30"/>
  <c r="K892" i="30"/>
  <c r="H892" i="30"/>
  <c r="E892" i="30"/>
  <c r="K891" i="30"/>
  <c r="H891" i="30"/>
  <c r="E891" i="30"/>
  <c r="K890" i="30"/>
  <c r="H890" i="30"/>
  <c r="E890" i="30"/>
  <c r="K889" i="30"/>
  <c r="H889" i="30"/>
  <c r="E889" i="30"/>
  <c r="K888" i="30"/>
  <c r="H888" i="30"/>
  <c r="E888" i="30"/>
  <c r="K887" i="30"/>
  <c r="H887" i="30"/>
  <c r="E887" i="30"/>
  <c r="K886" i="30"/>
  <c r="H886" i="30"/>
  <c r="E886" i="30"/>
  <c r="K885" i="30"/>
  <c r="H885" i="30"/>
  <c r="E885" i="30"/>
  <c r="K884" i="30"/>
  <c r="H884" i="30"/>
  <c r="E884" i="30"/>
  <c r="K883" i="30"/>
  <c r="H883" i="30"/>
  <c r="E883" i="30"/>
  <c r="K882" i="30"/>
  <c r="H882" i="30"/>
  <c r="E882" i="30"/>
  <c r="K881" i="30"/>
  <c r="H881" i="30"/>
  <c r="E881" i="30"/>
  <c r="K880" i="30"/>
  <c r="H880" i="30"/>
  <c r="E880" i="30"/>
  <c r="K879" i="30"/>
  <c r="H879" i="30"/>
  <c r="E879" i="30"/>
  <c r="K878" i="30"/>
  <c r="H878" i="30"/>
  <c r="E878" i="30"/>
  <c r="K877" i="30"/>
  <c r="H877" i="30"/>
  <c r="E877" i="30"/>
  <c r="K876" i="30"/>
  <c r="H876" i="30"/>
  <c r="E876" i="30"/>
  <c r="K875" i="30"/>
  <c r="H875" i="30"/>
  <c r="E875" i="30"/>
  <c r="K874" i="30"/>
  <c r="H874" i="30"/>
  <c r="E874" i="30"/>
  <c r="K873" i="30"/>
  <c r="H873" i="30"/>
  <c r="E873" i="30"/>
  <c r="K872" i="30"/>
  <c r="H872" i="30"/>
  <c r="E872" i="30"/>
  <c r="K871" i="30"/>
  <c r="H871" i="30"/>
  <c r="E871" i="30"/>
  <c r="K870" i="30"/>
  <c r="H870" i="30"/>
  <c r="E870" i="30"/>
  <c r="K869" i="30"/>
  <c r="H869" i="30"/>
  <c r="E869" i="30"/>
  <c r="K868" i="30"/>
  <c r="H868" i="30"/>
  <c r="E868" i="30"/>
  <c r="K867" i="30"/>
  <c r="H867" i="30"/>
  <c r="E867" i="30"/>
  <c r="K866" i="30"/>
  <c r="H866" i="30"/>
  <c r="E866" i="30"/>
  <c r="K865" i="30"/>
  <c r="H865" i="30"/>
  <c r="E865" i="30"/>
  <c r="K864" i="30"/>
  <c r="H864" i="30"/>
  <c r="E864" i="30"/>
  <c r="K863" i="30"/>
  <c r="H863" i="30"/>
  <c r="E863" i="30"/>
  <c r="K862" i="30"/>
  <c r="H862" i="30"/>
  <c r="E862" i="30"/>
  <c r="K861" i="30"/>
  <c r="H861" i="30"/>
  <c r="E861" i="30"/>
  <c r="K860" i="30"/>
  <c r="H860" i="30"/>
  <c r="E860" i="30"/>
  <c r="K859" i="30"/>
  <c r="H859" i="30"/>
  <c r="E859" i="30"/>
  <c r="K858" i="30"/>
  <c r="H858" i="30"/>
  <c r="E858" i="30"/>
  <c r="K857" i="30"/>
  <c r="H857" i="30"/>
  <c r="E857" i="30"/>
  <c r="K856" i="30"/>
  <c r="H856" i="30"/>
  <c r="E856" i="30"/>
  <c r="K855" i="30"/>
  <c r="H855" i="30"/>
  <c r="E855" i="30"/>
  <c r="K854" i="30"/>
  <c r="H854" i="30"/>
  <c r="E854" i="30"/>
  <c r="K853" i="30"/>
  <c r="H853" i="30"/>
  <c r="E853" i="30"/>
  <c r="K852" i="30"/>
  <c r="H852" i="30"/>
  <c r="E852" i="30"/>
  <c r="K851" i="30"/>
  <c r="H851" i="30"/>
  <c r="E851" i="30"/>
  <c r="K850" i="30"/>
  <c r="H850" i="30"/>
  <c r="E850" i="30"/>
  <c r="K849" i="30"/>
  <c r="H849" i="30"/>
  <c r="E849" i="30"/>
  <c r="K848" i="30"/>
  <c r="H848" i="30"/>
  <c r="E848" i="30"/>
  <c r="K847" i="30"/>
  <c r="H847" i="30"/>
  <c r="E847" i="30"/>
  <c r="K846" i="30"/>
  <c r="H846" i="30"/>
  <c r="E846" i="30"/>
  <c r="K845" i="30"/>
  <c r="H845" i="30"/>
  <c r="E845" i="30"/>
  <c r="K844" i="30"/>
  <c r="H844" i="30"/>
  <c r="E844" i="30"/>
  <c r="K843" i="30"/>
  <c r="H843" i="30"/>
  <c r="E843" i="30"/>
  <c r="K842" i="30"/>
  <c r="H842" i="30"/>
  <c r="E842" i="30"/>
  <c r="K841" i="30"/>
  <c r="H841" i="30"/>
  <c r="E841" i="30"/>
  <c r="K840" i="30"/>
  <c r="H840" i="30"/>
  <c r="E840" i="30"/>
  <c r="K839" i="30"/>
  <c r="H839" i="30"/>
  <c r="E839" i="30"/>
  <c r="K838" i="30"/>
  <c r="H838" i="30"/>
  <c r="E838" i="30"/>
  <c r="K837" i="30"/>
  <c r="H837" i="30"/>
  <c r="E837" i="30"/>
  <c r="K836" i="30"/>
  <c r="H836" i="30"/>
  <c r="E836" i="30"/>
  <c r="K835" i="30"/>
  <c r="H835" i="30"/>
  <c r="E835" i="30"/>
  <c r="K834" i="30"/>
  <c r="H834" i="30"/>
  <c r="E834" i="30"/>
  <c r="K833" i="30"/>
  <c r="H833" i="30"/>
  <c r="E833" i="30"/>
  <c r="K832" i="30"/>
  <c r="H832" i="30"/>
  <c r="E832" i="30"/>
  <c r="K831" i="30"/>
  <c r="H831" i="30"/>
  <c r="E831" i="30"/>
  <c r="K830" i="30"/>
  <c r="H830" i="30"/>
  <c r="E830" i="30"/>
  <c r="K829" i="30"/>
  <c r="H829" i="30"/>
  <c r="E829" i="30"/>
  <c r="K828" i="30"/>
  <c r="H828" i="30"/>
  <c r="E828" i="30"/>
  <c r="K827" i="30"/>
  <c r="H827" i="30"/>
  <c r="E827" i="30"/>
  <c r="K826" i="30"/>
  <c r="H826" i="30"/>
  <c r="E826" i="30"/>
  <c r="K825" i="30"/>
  <c r="H825" i="30"/>
  <c r="E825" i="30"/>
  <c r="K824" i="30"/>
  <c r="H824" i="30"/>
  <c r="E824" i="30"/>
  <c r="K823" i="30"/>
  <c r="H823" i="30"/>
  <c r="E823" i="30"/>
  <c r="K822" i="30"/>
  <c r="H822" i="30"/>
  <c r="E822" i="30"/>
  <c r="K821" i="30"/>
  <c r="H821" i="30"/>
  <c r="E821" i="30"/>
  <c r="K820" i="30"/>
  <c r="H820" i="30"/>
  <c r="E820" i="30"/>
  <c r="K819" i="30"/>
  <c r="H819" i="30"/>
  <c r="E819" i="30"/>
  <c r="K818" i="30"/>
  <c r="H818" i="30"/>
  <c r="E818" i="30"/>
  <c r="K817" i="30"/>
  <c r="H817" i="30"/>
  <c r="E817" i="30"/>
  <c r="K816" i="30"/>
  <c r="H816" i="30"/>
  <c r="E816" i="30"/>
  <c r="K815" i="30"/>
  <c r="H815" i="30"/>
  <c r="E815" i="30"/>
  <c r="K814" i="30"/>
  <c r="H814" i="30"/>
  <c r="E814" i="30"/>
  <c r="K813" i="30"/>
  <c r="H813" i="30"/>
  <c r="E813" i="30"/>
  <c r="K812" i="30"/>
  <c r="H812" i="30"/>
  <c r="E812" i="30"/>
  <c r="K811" i="30"/>
  <c r="H811" i="30"/>
  <c r="E811" i="30"/>
  <c r="K810" i="30"/>
  <c r="H810" i="30"/>
  <c r="E810" i="30"/>
  <c r="K809" i="30"/>
  <c r="H809" i="30"/>
  <c r="E809" i="30"/>
  <c r="K808" i="30"/>
  <c r="H808" i="30"/>
  <c r="E808" i="30"/>
  <c r="K807" i="30"/>
  <c r="H807" i="30"/>
  <c r="E807" i="30"/>
  <c r="K806" i="30"/>
  <c r="H806" i="30"/>
  <c r="E806" i="30"/>
  <c r="K805" i="30"/>
  <c r="H805" i="30"/>
  <c r="E805" i="30"/>
  <c r="K804" i="30"/>
  <c r="H804" i="30"/>
  <c r="E804" i="30"/>
  <c r="K803" i="30"/>
  <c r="H803" i="30"/>
  <c r="E803" i="30"/>
  <c r="K802" i="30"/>
  <c r="H802" i="30"/>
  <c r="E802" i="30"/>
  <c r="K801" i="30"/>
  <c r="H801" i="30"/>
  <c r="E801" i="30"/>
  <c r="K800" i="30"/>
  <c r="H800" i="30"/>
  <c r="E800" i="30"/>
  <c r="K799" i="30"/>
  <c r="H799" i="30"/>
  <c r="E799" i="30"/>
  <c r="K798" i="30"/>
  <c r="H798" i="30"/>
  <c r="E798" i="30"/>
  <c r="K797" i="30"/>
  <c r="H797" i="30"/>
  <c r="E797" i="30"/>
  <c r="K796" i="30"/>
  <c r="H796" i="30"/>
  <c r="E796" i="30"/>
  <c r="K795" i="30"/>
  <c r="H795" i="30"/>
  <c r="E795" i="30"/>
  <c r="K794" i="30"/>
  <c r="H794" i="30"/>
  <c r="E794" i="30"/>
  <c r="K793" i="30"/>
  <c r="H793" i="30"/>
  <c r="E793" i="30"/>
  <c r="K792" i="30"/>
  <c r="H792" i="30"/>
  <c r="E792" i="30"/>
  <c r="K791" i="30"/>
  <c r="H791" i="30"/>
  <c r="E791" i="30"/>
  <c r="K790" i="30"/>
  <c r="H790" i="30"/>
  <c r="E790" i="30"/>
  <c r="K789" i="30"/>
  <c r="H789" i="30"/>
  <c r="E789" i="30"/>
  <c r="K788" i="30"/>
  <c r="H788" i="30"/>
  <c r="E788" i="30"/>
  <c r="K787" i="30"/>
  <c r="H787" i="30"/>
  <c r="E787" i="30"/>
  <c r="K786" i="30"/>
  <c r="H786" i="30"/>
  <c r="E786" i="30"/>
  <c r="K785" i="30"/>
  <c r="H785" i="30"/>
  <c r="E785" i="30"/>
  <c r="K784" i="30"/>
  <c r="H784" i="30"/>
  <c r="E784" i="30"/>
  <c r="K783" i="30"/>
  <c r="H783" i="30"/>
  <c r="E783" i="30"/>
  <c r="K782" i="30"/>
  <c r="H782" i="30"/>
  <c r="E782" i="30"/>
  <c r="K781" i="30"/>
  <c r="H781" i="30"/>
  <c r="E781" i="30"/>
  <c r="K780" i="30"/>
  <c r="H780" i="30"/>
  <c r="E780" i="30"/>
  <c r="K779" i="30"/>
  <c r="H779" i="30"/>
  <c r="E779" i="30"/>
  <c r="K778" i="30"/>
  <c r="H778" i="30"/>
  <c r="E778" i="30"/>
  <c r="K777" i="30"/>
  <c r="H777" i="30"/>
  <c r="E777" i="30"/>
  <c r="K776" i="30"/>
  <c r="H776" i="30"/>
  <c r="E776" i="30"/>
  <c r="K775" i="30"/>
  <c r="H775" i="30"/>
  <c r="E775" i="30"/>
  <c r="K774" i="30"/>
  <c r="H774" i="30"/>
  <c r="E774" i="30"/>
  <c r="K773" i="30"/>
  <c r="H773" i="30"/>
  <c r="E773" i="30"/>
  <c r="K772" i="30"/>
  <c r="H772" i="30"/>
  <c r="E772" i="30"/>
  <c r="K771" i="30"/>
  <c r="H771" i="30"/>
  <c r="E771" i="30"/>
  <c r="K770" i="30"/>
  <c r="H770" i="30"/>
  <c r="E770" i="30"/>
  <c r="K769" i="30"/>
  <c r="H769" i="30"/>
  <c r="E769" i="30"/>
  <c r="K768" i="30"/>
  <c r="H768" i="30"/>
  <c r="E768" i="30"/>
  <c r="K767" i="30"/>
  <c r="H767" i="30"/>
  <c r="E767" i="30"/>
  <c r="K766" i="30"/>
  <c r="H766" i="30"/>
  <c r="E766" i="30"/>
  <c r="K765" i="30"/>
  <c r="H765" i="30"/>
  <c r="E765" i="30"/>
  <c r="K764" i="30"/>
  <c r="H764" i="30"/>
  <c r="E764" i="30"/>
  <c r="K763" i="30"/>
  <c r="H763" i="30"/>
  <c r="E763" i="30"/>
  <c r="K762" i="30"/>
  <c r="H762" i="30"/>
  <c r="E762" i="30"/>
  <c r="K761" i="30"/>
  <c r="H761" i="30"/>
  <c r="E761" i="30"/>
  <c r="K760" i="30"/>
  <c r="H760" i="30"/>
  <c r="E760" i="30"/>
  <c r="K759" i="30"/>
  <c r="H759" i="30"/>
  <c r="E759" i="30"/>
  <c r="K758" i="30"/>
  <c r="H758" i="30"/>
  <c r="E758" i="30"/>
  <c r="K757" i="30"/>
  <c r="H757" i="30"/>
  <c r="E757" i="30"/>
  <c r="K756" i="30"/>
  <c r="H756" i="30"/>
  <c r="E756" i="30"/>
  <c r="K755" i="30"/>
  <c r="H755" i="30"/>
  <c r="E755" i="30"/>
  <c r="K754" i="30"/>
  <c r="H754" i="30"/>
  <c r="E754" i="30"/>
  <c r="K753" i="30"/>
  <c r="H753" i="30"/>
  <c r="E753" i="30"/>
  <c r="K752" i="30"/>
  <c r="H752" i="30"/>
  <c r="E752" i="30"/>
  <c r="K751" i="30"/>
  <c r="H751" i="30"/>
  <c r="E751" i="30"/>
  <c r="K750" i="30"/>
  <c r="H750" i="30"/>
  <c r="E750" i="30"/>
  <c r="K749" i="30"/>
  <c r="H749" i="30"/>
  <c r="E749" i="30"/>
  <c r="K748" i="30"/>
  <c r="H748" i="30"/>
  <c r="E748" i="30"/>
  <c r="K747" i="30"/>
  <c r="H747" i="30"/>
  <c r="E747" i="30"/>
  <c r="K746" i="30"/>
  <c r="H746" i="30"/>
  <c r="E746" i="30"/>
  <c r="K745" i="30"/>
  <c r="H745" i="30"/>
  <c r="E745" i="30"/>
  <c r="K744" i="30"/>
  <c r="H744" i="30"/>
  <c r="E744" i="30"/>
  <c r="K743" i="30"/>
  <c r="H743" i="30"/>
  <c r="E743" i="30"/>
  <c r="K742" i="30"/>
  <c r="H742" i="30"/>
  <c r="E742" i="30"/>
  <c r="K741" i="30"/>
  <c r="H741" i="30"/>
  <c r="E741" i="30"/>
  <c r="K740" i="30"/>
  <c r="H740" i="30"/>
  <c r="E740" i="30"/>
  <c r="K739" i="30"/>
  <c r="H739" i="30"/>
  <c r="E739" i="30"/>
  <c r="K738" i="30"/>
  <c r="H738" i="30"/>
  <c r="E738" i="30"/>
  <c r="K737" i="30"/>
  <c r="H737" i="30"/>
  <c r="E737" i="30"/>
  <c r="K736" i="30"/>
  <c r="H736" i="30"/>
  <c r="E736" i="30"/>
  <c r="K735" i="30"/>
  <c r="H735" i="30"/>
  <c r="E735" i="30"/>
  <c r="K734" i="30"/>
  <c r="H734" i="30"/>
  <c r="E734" i="30"/>
  <c r="K733" i="30"/>
  <c r="H733" i="30"/>
  <c r="E733" i="30"/>
  <c r="K732" i="30"/>
  <c r="H732" i="30"/>
  <c r="E732" i="30"/>
  <c r="K731" i="30"/>
  <c r="H731" i="30"/>
  <c r="E731" i="30"/>
  <c r="K730" i="30"/>
  <c r="H730" i="30"/>
  <c r="E730" i="30"/>
  <c r="K729" i="30"/>
  <c r="H729" i="30"/>
  <c r="E729" i="30"/>
  <c r="K728" i="30"/>
  <c r="H728" i="30"/>
  <c r="E728" i="30"/>
  <c r="K727" i="30"/>
  <c r="H727" i="30"/>
  <c r="E727" i="30"/>
  <c r="K726" i="30"/>
  <c r="H726" i="30"/>
  <c r="E726" i="30"/>
  <c r="K725" i="30"/>
  <c r="H725" i="30"/>
  <c r="E725" i="30"/>
  <c r="K724" i="30"/>
  <c r="H724" i="30"/>
  <c r="E724" i="30"/>
  <c r="K723" i="30"/>
  <c r="H723" i="30"/>
  <c r="E723" i="30"/>
  <c r="K722" i="30"/>
  <c r="H722" i="30"/>
  <c r="E722" i="30"/>
  <c r="K721" i="30"/>
  <c r="H721" i="30"/>
  <c r="E721" i="30"/>
  <c r="K720" i="30"/>
  <c r="H720" i="30"/>
  <c r="E720" i="30"/>
  <c r="K719" i="30"/>
  <c r="H719" i="30"/>
  <c r="E719" i="30"/>
  <c r="K718" i="30"/>
  <c r="H718" i="30"/>
  <c r="E718" i="30"/>
  <c r="K717" i="30"/>
  <c r="H717" i="30"/>
  <c r="E717" i="30"/>
  <c r="K716" i="30"/>
  <c r="H716" i="30"/>
  <c r="E716" i="30"/>
  <c r="K715" i="30"/>
  <c r="H715" i="30"/>
  <c r="E715" i="30"/>
  <c r="K714" i="30"/>
  <c r="H714" i="30"/>
  <c r="E714" i="30"/>
  <c r="K713" i="30"/>
  <c r="H713" i="30"/>
  <c r="E713" i="30"/>
  <c r="K712" i="30"/>
  <c r="H712" i="30"/>
  <c r="E712" i="30"/>
  <c r="K711" i="30"/>
  <c r="H711" i="30"/>
  <c r="E711" i="30"/>
  <c r="K710" i="30"/>
  <c r="H710" i="30"/>
  <c r="E710" i="30"/>
  <c r="K709" i="30"/>
  <c r="H709" i="30"/>
  <c r="E709" i="30"/>
  <c r="K708" i="30"/>
  <c r="H708" i="30"/>
  <c r="E708" i="30"/>
  <c r="K707" i="30"/>
  <c r="H707" i="30"/>
  <c r="E707" i="30"/>
  <c r="K706" i="30"/>
  <c r="H706" i="30"/>
  <c r="E706" i="30"/>
  <c r="K705" i="30"/>
  <c r="H705" i="30"/>
  <c r="E705" i="30"/>
  <c r="K704" i="30"/>
  <c r="H704" i="30"/>
  <c r="E704" i="30"/>
  <c r="K703" i="30"/>
  <c r="H703" i="30"/>
  <c r="E703" i="30"/>
  <c r="K702" i="30"/>
  <c r="H702" i="30"/>
  <c r="E702" i="30"/>
  <c r="K701" i="30"/>
  <c r="H701" i="30"/>
  <c r="E701" i="30"/>
  <c r="K700" i="30"/>
  <c r="H700" i="30"/>
  <c r="E700" i="30"/>
  <c r="K699" i="30"/>
  <c r="H699" i="30"/>
  <c r="E699" i="30"/>
  <c r="K698" i="30"/>
  <c r="H698" i="30"/>
  <c r="E698" i="30"/>
  <c r="K697" i="30"/>
  <c r="H697" i="30"/>
  <c r="E697" i="30"/>
  <c r="K696" i="30"/>
  <c r="H696" i="30"/>
  <c r="E696" i="30"/>
  <c r="K695" i="30"/>
  <c r="H695" i="30"/>
  <c r="E695" i="30"/>
  <c r="K694" i="30"/>
  <c r="H694" i="30"/>
  <c r="E694" i="30"/>
  <c r="K693" i="30"/>
  <c r="H693" i="30"/>
  <c r="E693" i="30"/>
  <c r="K692" i="30"/>
  <c r="H692" i="30"/>
  <c r="E692" i="30"/>
  <c r="K691" i="30"/>
  <c r="H691" i="30"/>
  <c r="E691" i="30"/>
  <c r="K690" i="30"/>
  <c r="H690" i="30"/>
  <c r="E690" i="30"/>
  <c r="K689" i="30"/>
  <c r="H689" i="30"/>
  <c r="E689" i="30"/>
  <c r="K688" i="30"/>
  <c r="H688" i="30"/>
  <c r="E688" i="30"/>
  <c r="K687" i="30"/>
  <c r="H687" i="30"/>
  <c r="E687" i="30"/>
  <c r="K686" i="30"/>
  <c r="H686" i="30"/>
  <c r="E686" i="30"/>
  <c r="K685" i="30"/>
  <c r="H685" i="30"/>
  <c r="E685" i="30"/>
  <c r="K684" i="30"/>
  <c r="H684" i="30"/>
  <c r="E684" i="30"/>
  <c r="K683" i="30"/>
  <c r="H683" i="30"/>
  <c r="E683" i="30"/>
  <c r="K682" i="30"/>
  <c r="H682" i="30"/>
  <c r="E682" i="30"/>
  <c r="K681" i="30"/>
  <c r="H681" i="30"/>
  <c r="E681" i="30"/>
  <c r="K680" i="30"/>
  <c r="H680" i="30"/>
  <c r="E680" i="30"/>
  <c r="K679" i="30"/>
  <c r="H679" i="30"/>
  <c r="E679" i="30"/>
  <c r="K678" i="30"/>
  <c r="H678" i="30"/>
  <c r="E678" i="30"/>
  <c r="K677" i="30"/>
  <c r="H677" i="30"/>
  <c r="E677" i="30"/>
  <c r="K676" i="30"/>
  <c r="H676" i="30"/>
  <c r="E676" i="30"/>
  <c r="K675" i="30"/>
  <c r="H675" i="30"/>
  <c r="E675" i="30"/>
  <c r="K674" i="30"/>
  <c r="H674" i="30"/>
  <c r="E674" i="30"/>
  <c r="K673" i="30"/>
  <c r="H673" i="30"/>
  <c r="E673" i="30"/>
  <c r="K672" i="30"/>
  <c r="H672" i="30"/>
  <c r="E672" i="30"/>
  <c r="K671" i="30"/>
  <c r="H671" i="30"/>
  <c r="E671" i="30"/>
  <c r="K670" i="30"/>
  <c r="H670" i="30"/>
  <c r="E670" i="30"/>
  <c r="K669" i="30"/>
  <c r="H669" i="30"/>
  <c r="E669" i="30"/>
  <c r="K668" i="30"/>
  <c r="H668" i="30"/>
  <c r="E668" i="30"/>
  <c r="K667" i="30"/>
  <c r="H667" i="30"/>
  <c r="E667" i="30"/>
  <c r="K666" i="30"/>
  <c r="H666" i="30"/>
  <c r="E666" i="30"/>
  <c r="K665" i="30"/>
  <c r="H665" i="30"/>
  <c r="E665" i="30"/>
  <c r="K664" i="30"/>
  <c r="H664" i="30"/>
  <c r="E664" i="30"/>
  <c r="K663" i="30"/>
  <c r="H663" i="30"/>
  <c r="E663" i="30"/>
  <c r="K662" i="30"/>
  <c r="H662" i="30"/>
  <c r="E662" i="30"/>
  <c r="K661" i="30"/>
  <c r="H661" i="30"/>
  <c r="E661" i="30"/>
  <c r="K660" i="30"/>
  <c r="H660" i="30"/>
  <c r="E660" i="30"/>
  <c r="K659" i="30"/>
  <c r="H659" i="30"/>
  <c r="E659" i="30"/>
  <c r="K658" i="30"/>
  <c r="H658" i="30"/>
  <c r="E658" i="30"/>
  <c r="K657" i="30"/>
  <c r="H657" i="30"/>
  <c r="E657" i="30"/>
  <c r="K656" i="30"/>
  <c r="H656" i="30"/>
  <c r="E656" i="30"/>
  <c r="K655" i="30"/>
  <c r="H655" i="30"/>
  <c r="E655" i="30"/>
  <c r="K654" i="30"/>
  <c r="H654" i="30"/>
  <c r="E654" i="30"/>
  <c r="K653" i="30"/>
  <c r="H653" i="30"/>
  <c r="E653" i="30"/>
  <c r="K652" i="30"/>
  <c r="H652" i="30"/>
  <c r="E652" i="30"/>
  <c r="K651" i="30"/>
  <c r="H651" i="30"/>
  <c r="E651" i="30"/>
  <c r="K650" i="30"/>
  <c r="H650" i="30"/>
  <c r="E650" i="30"/>
  <c r="K649" i="30"/>
  <c r="H649" i="30"/>
  <c r="E649" i="30"/>
  <c r="K648" i="30"/>
  <c r="H648" i="30"/>
  <c r="E648" i="30"/>
  <c r="K647" i="30"/>
  <c r="H647" i="30"/>
  <c r="E647" i="30"/>
  <c r="K646" i="30"/>
  <c r="H646" i="30"/>
  <c r="E646" i="30"/>
  <c r="K645" i="30"/>
  <c r="H645" i="30"/>
  <c r="E645" i="30"/>
  <c r="K644" i="30"/>
  <c r="H644" i="30"/>
  <c r="E644" i="30"/>
  <c r="K643" i="30"/>
  <c r="H643" i="30"/>
  <c r="E643" i="30"/>
  <c r="K642" i="30"/>
  <c r="H642" i="30"/>
  <c r="E642" i="30"/>
  <c r="K641" i="30"/>
  <c r="H641" i="30"/>
  <c r="E641" i="30"/>
  <c r="K640" i="30"/>
  <c r="H640" i="30"/>
  <c r="E640" i="30"/>
  <c r="K639" i="30"/>
  <c r="H639" i="30"/>
  <c r="E639" i="30"/>
  <c r="K638" i="30"/>
  <c r="H638" i="30"/>
  <c r="E638" i="30"/>
  <c r="K637" i="30"/>
  <c r="H637" i="30"/>
  <c r="E637" i="30"/>
  <c r="K636" i="30"/>
  <c r="H636" i="30"/>
  <c r="E636" i="30"/>
  <c r="K635" i="30"/>
  <c r="H635" i="30"/>
  <c r="E635" i="30"/>
  <c r="K634" i="30"/>
  <c r="H634" i="30"/>
  <c r="E634" i="30"/>
  <c r="K633" i="30"/>
  <c r="H633" i="30"/>
  <c r="E633" i="30"/>
  <c r="K632" i="30"/>
  <c r="H632" i="30"/>
  <c r="E632" i="30"/>
  <c r="K631" i="30"/>
  <c r="H631" i="30"/>
  <c r="E631" i="30"/>
  <c r="K630" i="30"/>
  <c r="H630" i="30"/>
  <c r="E630" i="30"/>
  <c r="K629" i="30"/>
  <c r="H629" i="30"/>
  <c r="E629" i="30"/>
  <c r="K628" i="30"/>
  <c r="H628" i="30"/>
  <c r="E628" i="30"/>
  <c r="K627" i="30"/>
  <c r="H627" i="30"/>
  <c r="E627" i="30"/>
  <c r="K626" i="30"/>
  <c r="H626" i="30"/>
  <c r="E626" i="30"/>
  <c r="K625" i="30"/>
  <c r="H625" i="30"/>
  <c r="E625" i="30"/>
  <c r="K624" i="30"/>
  <c r="H624" i="30"/>
  <c r="E624" i="30"/>
  <c r="K623" i="30"/>
  <c r="H623" i="30"/>
  <c r="E623" i="30"/>
  <c r="K622" i="30"/>
  <c r="H622" i="30"/>
  <c r="E622" i="30"/>
  <c r="K621" i="30"/>
  <c r="H621" i="30"/>
  <c r="E621" i="30"/>
  <c r="K620" i="30"/>
  <c r="H620" i="30"/>
  <c r="E620" i="30"/>
  <c r="K619" i="30"/>
  <c r="H619" i="30"/>
  <c r="E619" i="30"/>
  <c r="K618" i="30"/>
  <c r="H618" i="30"/>
  <c r="E618" i="30"/>
  <c r="K617" i="30"/>
  <c r="H617" i="30"/>
  <c r="E617" i="30"/>
  <c r="K616" i="30"/>
  <c r="H616" i="30"/>
  <c r="E616" i="30"/>
  <c r="K615" i="30"/>
  <c r="H615" i="30"/>
  <c r="E615" i="30"/>
  <c r="K614" i="30"/>
  <c r="H614" i="30"/>
  <c r="E614" i="30"/>
  <c r="K613" i="30"/>
  <c r="H613" i="30"/>
  <c r="E613" i="30"/>
  <c r="K612" i="30"/>
  <c r="H612" i="30"/>
  <c r="E612" i="30"/>
  <c r="K611" i="30"/>
  <c r="H611" i="30"/>
  <c r="E611" i="30"/>
  <c r="K610" i="30"/>
  <c r="H610" i="30"/>
  <c r="E610" i="30"/>
  <c r="K609" i="30"/>
  <c r="H609" i="30"/>
  <c r="E609" i="30"/>
  <c r="K608" i="30"/>
  <c r="H608" i="30"/>
  <c r="E608" i="30"/>
  <c r="K607" i="30"/>
  <c r="H607" i="30"/>
  <c r="E607" i="30"/>
  <c r="K606" i="30"/>
  <c r="H606" i="30"/>
  <c r="E606" i="30"/>
  <c r="K605" i="30"/>
  <c r="H605" i="30"/>
  <c r="E605" i="30"/>
  <c r="K604" i="30"/>
  <c r="H604" i="30"/>
  <c r="E604" i="30"/>
  <c r="K603" i="30"/>
  <c r="H603" i="30"/>
  <c r="E603" i="30"/>
  <c r="K602" i="30"/>
  <c r="H602" i="30"/>
  <c r="E602" i="30"/>
  <c r="K601" i="30"/>
  <c r="H601" i="30"/>
  <c r="E601" i="30"/>
  <c r="K600" i="30"/>
  <c r="H600" i="30"/>
  <c r="E600" i="30"/>
  <c r="K599" i="30"/>
  <c r="H599" i="30"/>
  <c r="E599" i="30"/>
  <c r="K598" i="30"/>
  <c r="H598" i="30"/>
  <c r="E598" i="30"/>
  <c r="K597" i="30"/>
  <c r="H597" i="30"/>
  <c r="E597" i="30"/>
  <c r="K596" i="30"/>
  <c r="H596" i="30"/>
  <c r="E596" i="30"/>
  <c r="K595" i="30"/>
  <c r="H595" i="30"/>
  <c r="E595" i="30"/>
  <c r="K594" i="30"/>
  <c r="H594" i="30"/>
  <c r="E594" i="30"/>
  <c r="K593" i="30"/>
  <c r="H593" i="30"/>
  <c r="E593" i="30"/>
  <c r="K592" i="30"/>
  <c r="H592" i="30"/>
  <c r="E592" i="30"/>
  <c r="K591" i="30"/>
  <c r="H591" i="30"/>
  <c r="E591" i="30"/>
  <c r="K590" i="30"/>
  <c r="H590" i="30"/>
  <c r="E590" i="30"/>
  <c r="K589" i="30"/>
  <c r="H589" i="30"/>
  <c r="E589" i="30"/>
  <c r="K588" i="30"/>
  <c r="H588" i="30"/>
  <c r="E588" i="30"/>
  <c r="K587" i="30"/>
  <c r="H587" i="30"/>
  <c r="E587" i="30"/>
  <c r="K586" i="30"/>
  <c r="H586" i="30"/>
  <c r="E586" i="30"/>
  <c r="K585" i="30"/>
  <c r="H585" i="30"/>
  <c r="E585" i="30"/>
  <c r="K584" i="30"/>
  <c r="H584" i="30"/>
  <c r="E584" i="30"/>
  <c r="K583" i="30"/>
  <c r="H583" i="30"/>
  <c r="E583" i="30"/>
  <c r="K582" i="30"/>
  <c r="H582" i="30"/>
  <c r="E582" i="30"/>
  <c r="K581" i="30"/>
  <c r="H581" i="30"/>
  <c r="E581" i="30"/>
  <c r="K580" i="30"/>
  <c r="H580" i="30"/>
  <c r="E580" i="30"/>
  <c r="K579" i="30"/>
  <c r="H579" i="30"/>
  <c r="E579" i="30"/>
  <c r="K578" i="30"/>
  <c r="H578" i="30"/>
  <c r="E578" i="30"/>
  <c r="K577" i="30"/>
  <c r="H577" i="30"/>
  <c r="E577" i="30"/>
  <c r="K576" i="30"/>
  <c r="H576" i="30"/>
  <c r="E576" i="30"/>
  <c r="K575" i="30"/>
  <c r="H575" i="30"/>
  <c r="E575" i="30"/>
  <c r="K574" i="30"/>
  <c r="H574" i="30"/>
  <c r="E574" i="30"/>
  <c r="K573" i="30"/>
  <c r="H573" i="30"/>
  <c r="E573" i="30"/>
  <c r="K572" i="30"/>
  <c r="H572" i="30"/>
  <c r="E572" i="30"/>
  <c r="K571" i="30"/>
  <c r="H571" i="30"/>
  <c r="E571" i="30"/>
  <c r="K570" i="30"/>
  <c r="H570" i="30"/>
  <c r="E570" i="30"/>
  <c r="K569" i="30"/>
  <c r="H569" i="30"/>
  <c r="E569" i="30"/>
  <c r="K568" i="30"/>
  <c r="H568" i="30"/>
  <c r="E568" i="30"/>
  <c r="K567" i="30"/>
  <c r="H567" i="30"/>
  <c r="E567" i="30"/>
  <c r="K566" i="30"/>
  <c r="H566" i="30"/>
  <c r="E566" i="30"/>
  <c r="K565" i="30"/>
  <c r="H565" i="30"/>
  <c r="E565" i="30"/>
  <c r="K564" i="30"/>
  <c r="H564" i="30"/>
  <c r="E564" i="30"/>
  <c r="K563" i="30"/>
  <c r="H563" i="30"/>
  <c r="E563" i="30"/>
  <c r="K562" i="30"/>
  <c r="H562" i="30"/>
  <c r="E562" i="30"/>
  <c r="K561" i="30"/>
  <c r="H561" i="30"/>
  <c r="E561" i="30"/>
  <c r="K560" i="30"/>
  <c r="H560" i="30"/>
  <c r="E560" i="30"/>
  <c r="K559" i="30"/>
  <c r="H559" i="30"/>
  <c r="E559" i="30"/>
  <c r="K558" i="30"/>
  <c r="H558" i="30"/>
  <c r="E558" i="30"/>
  <c r="K557" i="30"/>
  <c r="H557" i="30"/>
  <c r="E557" i="30"/>
  <c r="K556" i="30"/>
  <c r="H556" i="30"/>
  <c r="E556" i="30"/>
  <c r="K555" i="30"/>
  <c r="H555" i="30"/>
  <c r="E555" i="30"/>
  <c r="K554" i="30"/>
  <c r="H554" i="30"/>
  <c r="E554" i="30"/>
  <c r="K553" i="30"/>
  <c r="H553" i="30"/>
  <c r="E553" i="30"/>
  <c r="K552" i="30"/>
  <c r="H552" i="30"/>
  <c r="E552" i="30"/>
  <c r="K551" i="30"/>
  <c r="H551" i="30"/>
  <c r="E551" i="30"/>
  <c r="K550" i="30"/>
  <c r="H550" i="30"/>
  <c r="E550" i="30"/>
  <c r="K549" i="30"/>
  <c r="H549" i="30"/>
  <c r="E549" i="30"/>
  <c r="K548" i="30"/>
  <c r="H548" i="30"/>
  <c r="E548" i="30"/>
  <c r="K547" i="30"/>
  <c r="H547" i="30"/>
  <c r="E547" i="30"/>
  <c r="K546" i="30"/>
  <c r="H546" i="30"/>
  <c r="E546" i="30"/>
  <c r="K545" i="30"/>
  <c r="H545" i="30"/>
  <c r="E545" i="30"/>
  <c r="K544" i="30"/>
  <c r="H544" i="30"/>
  <c r="E544" i="30"/>
  <c r="K543" i="30"/>
  <c r="H543" i="30"/>
  <c r="E543" i="30"/>
  <c r="K542" i="30"/>
  <c r="H542" i="30"/>
  <c r="E542" i="30"/>
  <c r="K541" i="30"/>
  <c r="H541" i="30"/>
  <c r="E541" i="30"/>
  <c r="K540" i="30"/>
  <c r="H540" i="30"/>
  <c r="E540" i="30"/>
  <c r="K539" i="30"/>
  <c r="H539" i="30"/>
  <c r="E539" i="30"/>
  <c r="K538" i="30"/>
  <c r="H538" i="30"/>
  <c r="E538" i="30"/>
  <c r="K537" i="30"/>
  <c r="H537" i="30"/>
  <c r="E537" i="30"/>
  <c r="K536" i="30"/>
  <c r="H536" i="30"/>
  <c r="E536" i="30"/>
  <c r="K535" i="30"/>
  <c r="H535" i="30"/>
  <c r="E535" i="30"/>
  <c r="K534" i="30"/>
  <c r="H534" i="30"/>
  <c r="E534" i="30"/>
  <c r="K533" i="30"/>
  <c r="H533" i="30"/>
  <c r="E533" i="30"/>
  <c r="K532" i="30"/>
  <c r="H532" i="30"/>
  <c r="E532" i="30"/>
  <c r="K531" i="30"/>
  <c r="H531" i="30"/>
  <c r="E531" i="30"/>
  <c r="K530" i="30"/>
  <c r="H530" i="30"/>
  <c r="E530" i="30"/>
  <c r="K529" i="30"/>
  <c r="H529" i="30"/>
  <c r="E529" i="30"/>
  <c r="K528" i="30"/>
  <c r="H528" i="30"/>
  <c r="E528" i="30"/>
  <c r="K527" i="30"/>
  <c r="H527" i="30"/>
  <c r="E527" i="30"/>
  <c r="K526" i="30"/>
  <c r="H526" i="30"/>
  <c r="E526" i="30"/>
  <c r="K525" i="30"/>
  <c r="H525" i="30"/>
  <c r="E525" i="30"/>
  <c r="K524" i="30"/>
  <c r="H524" i="30"/>
  <c r="E524" i="30"/>
  <c r="K523" i="30"/>
  <c r="H523" i="30"/>
  <c r="E523" i="30"/>
  <c r="K522" i="30"/>
  <c r="H522" i="30"/>
  <c r="E522" i="30"/>
  <c r="K521" i="30"/>
  <c r="H521" i="30"/>
  <c r="E521" i="30"/>
  <c r="K520" i="30"/>
  <c r="H520" i="30"/>
  <c r="E520" i="30"/>
  <c r="K519" i="30"/>
  <c r="H519" i="30"/>
  <c r="E519" i="30"/>
  <c r="K518" i="30"/>
  <c r="H518" i="30"/>
  <c r="E518" i="30"/>
  <c r="K517" i="30"/>
  <c r="H517" i="30"/>
  <c r="E517" i="30"/>
  <c r="K516" i="30"/>
  <c r="H516" i="30"/>
  <c r="E516" i="30"/>
  <c r="K515" i="30"/>
  <c r="H515" i="30"/>
  <c r="E515" i="30"/>
  <c r="K514" i="30"/>
  <c r="H514" i="30"/>
  <c r="E514" i="30"/>
  <c r="K513" i="30"/>
  <c r="H513" i="30"/>
  <c r="E513" i="30"/>
  <c r="K512" i="30"/>
  <c r="H512" i="30"/>
  <c r="E512" i="30"/>
  <c r="K511" i="30"/>
  <c r="H511" i="30"/>
  <c r="E511" i="30"/>
  <c r="K510" i="30"/>
  <c r="H510" i="30"/>
  <c r="E510" i="30"/>
  <c r="K509" i="30"/>
  <c r="H509" i="30"/>
  <c r="E509" i="30"/>
  <c r="K508" i="30"/>
  <c r="H508" i="30"/>
  <c r="E508" i="30"/>
  <c r="K507" i="30"/>
  <c r="H507" i="30"/>
  <c r="E507" i="30"/>
  <c r="K506" i="30"/>
  <c r="H506" i="30"/>
  <c r="E506" i="30"/>
  <c r="K505" i="30"/>
  <c r="H505" i="30"/>
  <c r="E505" i="30"/>
  <c r="K504" i="30"/>
  <c r="H504" i="30"/>
  <c r="E504" i="30"/>
  <c r="K503" i="30"/>
  <c r="H503" i="30"/>
  <c r="E503" i="30"/>
  <c r="K502" i="30"/>
  <c r="H502" i="30"/>
  <c r="E502" i="30"/>
  <c r="K501" i="30"/>
  <c r="H501" i="30"/>
  <c r="E501" i="30"/>
  <c r="K500" i="30"/>
  <c r="H500" i="30"/>
  <c r="E500" i="30"/>
  <c r="K499" i="30"/>
  <c r="H499" i="30"/>
  <c r="E499" i="30"/>
  <c r="K498" i="30"/>
  <c r="H498" i="30"/>
  <c r="E498" i="30"/>
  <c r="K497" i="30"/>
  <c r="H497" i="30"/>
  <c r="E497" i="30"/>
  <c r="K496" i="30"/>
  <c r="H496" i="30"/>
  <c r="E496" i="30"/>
  <c r="K495" i="30"/>
  <c r="H495" i="30"/>
  <c r="E495" i="30"/>
  <c r="K494" i="30"/>
  <c r="H494" i="30"/>
  <c r="E494" i="30"/>
  <c r="K493" i="30"/>
  <c r="H493" i="30"/>
  <c r="E493" i="30"/>
  <c r="K492" i="30"/>
  <c r="H492" i="30"/>
  <c r="E492" i="30"/>
  <c r="K491" i="30"/>
  <c r="H491" i="30"/>
  <c r="E491" i="30"/>
  <c r="K490" i="30"/>
  <c r="H490" i="30"/>
  <c r="E490" i="30"/>
  <c r="K489" i="30"/>
  <c r="H489" i="30"/>
  <c r="E489" i="30"/>
  <c r="K488" i="30"/>
  <c r="H488" i="30"/>
  <c r="E488" i="30"/>
  <c r="K487" i="30"/>
  <c r="H487" i="30"/>
  <c r="E487" i="30"/>
  <c r="K486" i="30"/>
  <c r="H486" i="30"/>
  <c r="E486" i="30"/>
  <c r="K485" i="30"/>
  <c r="H485" i="30"/>
  <c r="E485" i="30"/>
  <c r="K484" i="30"/>
  <c r="H484" i="30"/>
  <c r="E484" i="30"/>
  <c r="K483" i="30"/>
  <c r="H483" i="30"/>
  <c r="E483" i="30"/>
  <c r="K482" i="30"/>
  <c r="H482" i="30"/>
  <c r="E482" i="30"/>
  <c r="K481" i="30"/>
  <c r="H481" i="30"/>
  <c r="E481" i="30"/>
  <c r="K480" i="30"/>
  <c r="H480" i="30"/>
  <c r="E480" i="30"/>
  <c r="K479" i="30"/>
  <c r="H479" i="30"/>
  <c r="E479" i="30"/>
  <c r="K478" i="30"/>
  <c r="H478" i="30"/>
  <c r="E478" i="30"/>
  <c r="K477" i="30"/>
  <c r="H477" i="30"/>
  <c r="E477" i="30"/>
  <c r="K476" i="30"/>
  <c r="H476" i="30"/>
  <c r="E476" i="30"/>
  <c r="K475" i="30"/>
  <c r="H475" i="30"/>
  <c r="E475" i="30"/>
  <c r="K474" i="30"/>
  <c r="H474" i="30"/>
  <c r="E474" i="30"/>
  <c r="K473" i="30"/>
  <c r="H473" i="30"/>
  <c r="E473" i="30"/>
  <c r="K472" i="30"/>
  <c r="H472" i="30"/>
  <c r="E472" i="30"/>
  <c r="K471" i="30"/>
  <c r="H471" i="30"/>
  <c r="E471" i="30"/>
  <c r="K470" i="30"/>
  <c r="H470" i="30"/>
  <c r="E470" i="30"/>
  <c r="K469" i="30"/>
  <c r="H469" i="30"/>
  <c r="E469" i="30"/>
  <c r="K468" i="30"/>
  <c r="H468" i="30"/>
  <c r="E468" i="30"/>
  <c r="K467" i="30"/>
  <c r="H467" i="30"/>
  <c r="E467" i="30"/>
  <c r="K466" i="30"/>
  <c r="H466" i="30"/>
  <c r="E466" i="30"/>
  <c r="K465" i="30"/>
  <c r="H465" i="30"/>
  <c r="E465" i="30"/>
  <c r="K464" i="30"/>
  <c r="H464" i="30"/>
  <c r="E464" i="30"/>
  <c r="K463" i="30"/>
  <c r="H463" i="30"/>
  <c r="E463" i="30"/>
  <c r="K462" i="30"/>
  <c r="H462" i="30"/>
  <c r="E462" i="30"/>
  <c r="K461" i="30"/>
  <c r="H461" i="30"/>
  <c r="E461" i="30"/>
  <c r="K460" i="30"/>
  <c r="H460" i="30"/>
  <c r="E460" i="30"/>
  <c r="K459" i="30"/>
  <c r="H459" i="30"/>
  <c r="E459" i="30"/>
  <c r="K458" i="30"/>
  <c r="H458" i="30"/>
  <c r="E458" i="30"/>
  <c r="K457" i="30"/>
  <c r="H457" i="30"/>
  <c r="E457" i="30"/>
  <c r="K456" i="30"/>
  <c r="H456" i="30"/>
  <c r="E456" i="30"/>
  <c r="K455" i="30"/>
  <c r="H455" i="30"/>
  <c r="E455" i="30"/>
  <c r="K454" i="30"/>
  <c r="H454" i="30"/>
  <c r="E454" i="30"/>
  <c r="K453" i="30"/>
  <c r="H453" i="30"/>
  <c r="E453" i="30"/>
  <c r="K452" i="30"/>
  <c r="H452" i="30"/>
  <c r="E452" i="30"/>
  <c r="K451" i="30"/>
  <c r="H451" i="30"/>
  <c r="E451" i="30"/>
  <c r="K450" i="30"/>
  <c r="H450" i="30"/>
  <c r="E450" i="30"/>
  <c r="K449" i="30"/>
  <c r="H449" i="30"/>
  <c r="E449" i="30"/>
  <c r="K448" i="30"/>
  <c r="H448" i="30"/>
  <c r="E448" i="30"/>
  <c r="K447" i="30"/>
  <c r="H447" i="30"/>
  <c r="E447" i="30"/>
  <c r="K446" i="30"/>
  <c r="H446" i="30"/>
  <c r="E446" i="30"/>
  <c r="K445" i="30"/>
  <c r="H445" i="30"/>
  <c r="E445" i="30"/>
  <c r="K444" i="30"/>
  <c r="H444" i="30"/>
  <c r="E444" i="30"/>
  <c r="K443" i="30"/>
  <c r="H443" i="30"/>
  <c r="E443" i="30"/>
  <c r="K442" i="30"/>
  <c r="H442" i="30"/>
  <c r="E442" i="30"/>
  <c r="K441" i="30"/>
  <c r="H441" i="30"/>
  <c r="E441" i="30"/>
  <c r="K440" i="30"/>
  <c r="H440" i="30"/>
  <c r="E440" i="30"/>
  <c r="K439" i="30"/>
  <c r="H439" i="30"/>
  <c r="E439" i="30"/>
  <c r="K438" i="30"/>
  <c r="H438" i="30"/>
  <c r="E438" i="30"/>
  <c r="K437" i="30"/>
  <c r="H437" i="30"/>
  <c r="E437" i="30"/>
  <c r="K436" i="30"/>
  <c r="H436" i="30"/>
  <c r="E436" i="30"/>
  <c r="K435" i="30"/>
  <c r="H435" i="30"/>
  <c r="E435" i="30"/>
  <c r="K434" i="30"/>
  <c r="H434" i="30"/>
  <c r="E434" i="30"/>
  <c r="K433" i="30"/>
  <c r="H433" i="30"/>
  <c r="E433" i="30"/>
  <c r="K432" i="30"/>
  <c r="H432" i="30"/>
  <c r="E432" i="30"/>
  <c r="K431" i="30"/>
  <c r="H431" i="30"/>
  <c r="E431" i="30"/>
  <c r="K430" i="30"/>
  <c r="H430" i="30"/>
  <c r="E430" i="30"/>
  <c r="K429" i="30"/>
  <c r="H429" i="30"/>
  <c r="E429" i="30"/>
  <c r="K428" i="30"/>
  <c r="H428" i="30"/>
  <c r="E428" i="30"/>
  <c r="K427" i="30"/>
  <c r="H427" i="30"/>
  <c r="E427" i="30"/>
  <c r="K426" i="30"/>
  <c r="H426" i="30"/>
  <c r="E426" i="30"/>
  <c r="K425" i="30"/>
  <c r="H425" i="30"/>
  <c r="E425" i="30"/>
  <c r="K424" i="30"/>
  <c r="H424" i="30"/>
  <c r="E424" i="30"/>
  <c r="K423" i="30"/>
  <c r="H423" i="30"/>
  <c r="E423" i="30"/>
  <c r="K422" i="30"/>
  <c r="H422" i="30"/>
  <c r="E422" i="30"/>
  <c r="K421" i="30"/>
  <c r="H421" i="30"/>
  <c r="E421" i="30"/>
  <c r="K420" i="30"/>
  <c r="H420" i="30"/>
  <c r="E420" i="30"/>
  <c r="K419" i="30"/>
  <c r="H419" i="30"/>
  <c r="E419" i="30"/>
  <c r="K418" i="30"/>
  <c r="H418" i="30"/>
  <c r="E418" i="30"/>
  <c r="K417" i="30"/>
  <c r="H417" i="30"/>
  <c r="E417" i="30"/>
  <c r="K416" i="30"/>
  <c r="H416" i="30"/>
  <c r="E416" i="30"/>
  <c r="K415" i="30"/>
  <c r="H415" i="30"/>
  <c r="E415" i="30"/>
  <c r="K414" i="30"/>
  <c r="H414" i="30"/>
  <c r="E414" i="30"/>
  <c r="K413" i="30"/>
  <c r="H413" i="30"/>
  <c r="E413" i="30"/>
  <c r="K412" i="30"/>
  <c r="H412" i="30"/>
  <c r="E412" i="30"/>
  <c r="K411" i="30"/>
  <c r="H411" i="30"/>
  <c r="E411" i="30"/>
  <c r="K410" i="30"/>
  <c r="H410" i="30"/>
  <c r="E410" i="30"/>
  <c r="K409" i="30"/>
  <c r="H409" i="30"/>
  <c r="E409" i="30"/>
  <c r="K408" i="30"/>
  <c r="H408" i="30"/>
  <c r="E408" i="30"/>
  <c r="K407" i="30"/>
  <c r="H407" i="30"/>
  <c r="E407" i="30"/>
  <c r="K406" i="30"/>
  <c r="H406" i="30"/>
  <c r="E406" i="30"/>
  <c r="K405" i="30"/>
  <c r="H405" i="30"/>
  <c r="E405" i="30"/>
  <c r="K404" i="30"/>
  <c r="H404" i="30"/>
  <c r="E404" i="30"/>
  <c r="K403" i="30"/>
  <c r="H403" i="30"/>
  <c r="E403" i="30"/>
  <c r="K402" i="30"/>
  <c r="H402" i="30"/>
  <c r="E402" i="30"/>
  <c r="K401" i="30"/>
  <c r="H401" i="30"/>
  <c r="E401" i="30"/>
  <c r="K400" i="30"/>
  <c r="H400" i="30"/>
  <c r="E400" i="30"/>
  <c r="K399" i="30"/>
  <c r="H399" i="30"/>
  <c r="E399" i="30"/>
  <c r="K398" i="30"/>
  <c r="H398" i="30"/>
  <c r="E398" i="30"/>
  <c r="K397" i="30"/>
  <c r="H397" i="30"/>
  <c r="E397" i="30"/>
  <c r="K396" i="30"/>
  <c r="H396" i="30"/>
  <c r="E396" i="30"/>
  <c r="K395" i="30"/>
  <c r="H395" i="30"/>
  <c r="E395" i="30"/>
  <c r="K394" i="30"/>
  <c r="H394" i="30"/>
  <c r="E394" i="30"/>
  <c r="K393" i="30"/>
  <c r="H393" i="30"/>
  <c r="E393" i="30"/>
  <c r="K392" i="30"/>
  <c r="H392" i="30"/>
  <c r="E392" i="30"/>
  <c r="K391" i="30"/>
  <c r="H391" i="30"/>
  <c r="E391" i="30"/>
  <c r="K390" i="30"/>
  <c r="H390" i="30"/>
  <c r="E390" i="30"/>
  <c r="K389" i="30"/>
  <c r="H389" i="30"/>
  <c r="E389" i="30"/>
  <c r="K388" i="30"/>
  <c r="H388" i="30"/>
  <c r="E388" i="30"/>
  <c r="K387" i="30"/>
  <c r="H387" i="30"/>
  <c r="E387" i="30"/>
  <c r="K386" i="30"/>
  <c r="H386" i="30"/>
  <c r="E386" i="30"/>
  <c r="K385" i="30"/>
  <c r="H385" i="30"/>
  <c r="E385" i="30"/>
  <c r="K384" i="30"/>
  <c r="H384" i="30"/>
  <c r="E384" i="30"/>
  <c r="K383" i="30"/>
  <c r="H383" i="30"/>
  <c r="E383" i="30"/>
  <c r="K382" i="30"/>
  <c r="H382" i="30"/>
  <c r="E382" i="30"/>
  <c r="K381" i="30"/>
  <c r="H381" i="30"/>
  <c r="E381" i="30"/>
  <c r="K380" i="30"/>
  <c r="H380" i="30"/>
  <c r="E380" i="30"/>
  <c r="K379" i="30"/>
  <c r="H379" i="30"/>
  <c r="E379" i="30"/>
  <c r="K378" i="30"/>
  <c r="H378" i="30"/>
  <c r="E378" i="30"/>
  <c r="K377" i="30"/>
  <c r="H377" i="30"/>
  <c r="E377" i="30"/>
  <c r="K376" i="30"/>
  <c r="H376" i="30"/>
  <c r="E376" i="30"/>
  <c r="K375" i="30"/>
  <c r="H375" i="30"/>
  <c r="E375" i="30"/>
  <c r="K374" i="30"/>
  <c r="H374" i="30"/>
  <c r="E374" i="30"/>
  <c r="K373" i="30"/>
  <c r="H373" i="30"/>
  <c r="E373" i="30"/>
  <c r="K372" i="30"/>
  <c r="H372" i="30"/>
  <c r="E372" i="30"/>
  <c r="K371" i="30"/>
  <c r="H371" i="30"/>
  <c r="E371" i="30"/>
  <c r="K370" i="30"/>
  <c r="H370" i="30"/>
  <c r="E370" i="30"/>
  <c r="K369" i="30"/>
  <c r="H369" i="30"/>
  <c r="E369" i="30"/>
  <c r="K368" i="30"/>
  <c r="H368" i="30"/>
  <c r="E368" i="30"/>
  <c r="K367" i="30"/>
  <c r="H367" i="30"/>
  <c r="E367" i="30"/>
  <c r="K366" i="30"/>
  <c r="H366" i="30"/>
  <c r="E366" i="30"/>
  <c r="K365" i="30"/>
  <c r="H365" i="30"/>
  <c r="E365" i="30"/>
  <c r="K364" i="30"/>
  <c r="H364" i="30"/>
  <c r="E364" i="30"/>
  <c r="K363" i="30"/>
  <c r="H363" i="30"/>
  <c r="E363" i="30"/>
  <c r="K362" i="30"/>
  <c r="H362" i="30"/>
  <c r="E362" i="30"/>
  <c r="K361" i="30"/>
  <c r="H361" i="30"/>
  <c r="E361" i="30"/>
  <c r="K360" i="30"/>
  <c r="H360" i="30"/>
  <c r="E360" i="30"/>
  <c r="K359" i="30"/>
  <c r="H359" i="30"/>
  <c r="E359" i="30"/>
  <c r="K358" i="30"/>
  <c r="H358" i="30"/>
  <c r="E358" i="30"/>
  <c r="K357" i="30"/>
  <c r="H357" i="30"/>
  <c r="E357" i="30"/>
  <c r="K356" i="30"/>
  <c r="H356" i="30"/>
  <c r="E356" i="30"/>
  <c r="K355" i="30"/>
  <c r="H355" i="30"/>
  <c r="E355" i="30"/>
  <c r="K354" i="30"/>
  <c r="H354" i="30"/>
  <c r="E354" i="30"/>
  <c r="K353" i="30"/>
  <c r="H353" i="30"/>
  <c r="E353" i="30"/>
  <c r="K352" i="30"/>
  <c r="H352" i="30"/>
  <c r="E352" i="30"/>
  <c r="K351" i="30"/>
  <c r="H351" i="30"/>
  <c r="E351" i="30"/>
  <c r="K350" i="30"/>
  <c r="H350" i="30"/>
  <c r="E350" i="30"/>
  <c r="K349" i="30"/>
  <c r="H349" i="30"/>
  <c r="E349" i="30"/>
  <c r="K348" i="30"/>
  <c r="H348" i="30"/>
  <c r="E348" i="30"/>
  <c r="K347" i="30"/>
  <c r="H347" i="30"/>
  <c r="E347" i="30"/>
  <c r="K346" i="30"/>
  <c r="H346" i="30"/>
  <c r="E346" i="30"/>
  <c r="K345" i="30"/>
  <c r="H345" i="30"/>
  <c r="E345" i="30"/>
  <c r="K344" i="30"/>
  <c r="H344" i="30"/>
  <c r="E344" i="30"/>
  <c r="K343" i="30"/>
  <c r="H343" i="30"/>
  <c r="E343" i="30"/>
  <c r="K342" i="30"/>
  <c r="H342" i="30"/>
  <c r="E342" i="30"/>
  <c r="K341" i="30"/>
  <c r="H341" i="30"/>
  <c r="E341" i="30"/>
  <c r="K340" i="30"/>
  <c r="H340" i="30"/>
  <c r="E340" i="30"/>
  <c r="K339" i="30"/>
  <c r="H339" i="30"/>
  <c r="E339" i="30"/>
  <c r="K338" i="30"/>
  <c r="H338" i="30"/>
  <c r="E338" i="30"/>
  <c r="K337" i="30"/>
  <c r="H337" i="30"/>
  <c r="E337" i="30"/>
  <c r="K336" i="30"/>
  <c r="H336" i="30"/>
  <c r="E336" i="30"/>
  <c r="K335" i="30"/>
  <c r="H335" i="30"/>
  <c r="E335" i="30"/>
  <c r="K334" i="30"/>
  <c r="H334" i="30"/>
  <c r="E334" i="30"/>
  <c r="K333" i="30"/>
  <c r="H333" i="30"/>
  <c r="E333" i="30"/>
  <c r="K332" i="30"/>
  <c r="H332" i="30"/>
  <c r="E332" i="30"/>
  <c r="K331" i="30"/>
  <c r="H331" i="30"/>
  <c r="E331" i="30"/>
  <c r="K330" i="30"/>
  <c r="H330" i="30"/>
  <c r="E330" i="30"/>
  <c r="K329" i="30"/>
  <c r="H329" i="30"/>
  <c r="E329" i="30"/>
  <c r="K328" i="30"/>
  <c r="H328" i="30"/>
  <c r="E328" i="30"/>
  <c r="K327" i="30"/>
  <c r="H327" i="30"/>
  <c r="E327" i="30"/>
  <c r="K326" i="30"/>
  <c r="H326" i="30"/>
  <c r="E326" i="30"/>
  <c r="K325" i="30"/>
  <c r="H325" i="30"/>
  <c r="E325" i="30"/>
  <c r="K324" i="30"/>
  <c r="H324" i="30"/>
  <c r="E324" i="30"/>
  <c r="K323" i="30"/>
  <c r="H323" i="30"/>
  <c r="E323" i="30"/>
  <c r="K322" i="30"/>
  <c r="H322" i="30"/>
  <c r="E322" i="30"/>
  <c r="K321" i="30"/>
  <c r="H321" i="30"/>
  <c r="E321" i="30"/>
  <c r="K320" i="30"/>
  <c r="H320" i="30"/>
  <c r="E320" i="30"/>
  <c r="K319" i="30"/>
  <c r="H319" i="30"/>
  <c r="E319" i="30"/>
  <c r="K318" i="30"/>
  <c r="H318" i="30"/>
  <c r="E318" i="30"/>
  <c r="K317" i="30"/>
  <c r="H317" i="30"/>
  <c r="E317" i="30"/>
  <c r="K316" i="30"/>
  <c r="H316" i="30"/>
  <c r="E316" i="30"/>
  <c r="K315" i="30"/>
  <c r="H315" i="30"/>
  <c r="E315" i="30"/>
  <c r="K314" i="30"/>
  <c r="H314" i="30"/>
  <c r="E314" i="30"/>
  <c r="K313" i="30"/>
  <c r="H313" i="30"/>
  <c r="E313" i="30"/>
  <c r="K312" i="30"/>
  <c r="H312" i="30"/>
  <c r="E312" i="30"/>
  <c r="K311" i="30"/>
  <c r="H311" i="30"/>
  <c r="E311" i="30"/>
  <c r="K310" i="30"/>
  <c r="H310" i="30"/>
  <c r="E310" i="30"/>
  <c r="K309" i="30"/>
  <c r="H309" i="30"/>
  <c r="E309" i="30"/>
  <c r="K308" i="30"/>
  <c r="H308" i="30"/>
  <c r="E308" i="30"/>
  <c r="K307" i="30"/>
  <c r="H307" i="30"/>
  <c r="E307" i="30"/>
  <c r="K306" i="30"/>
  <c r="H306" i="30"/>
  <c r="E306" i="30"/>
  <c r="K305" i="30"/>
  <c r="H305" i="30"/>
  <c r="E305" i="30"/>
  <c r="K304" i="30"/>
  <c r="H304" i="30"/>
  <c r="E304" i="30"/>
  <c r="K303" i="30"/>
  <c r="H303" i="30"/>
  <c r="E303" i="30"/>
  <c r="K302" i="30"/>
  <c r="H302" i="30"/>
  <c r="E302" i="30"/>
  <c r="K301" i="30"/>
  <c r="H301" i="30"/>
  <c r="E301" i="30"/>
  <c r="K300" i="30"/>
  <c r="H300" i="30"/>
  <c r="E300" i="30"/>
  <c r="K299" i="30"/>
  <c r="H299" i="30"/>
  <c r="E299" i="30"/>
  <c r="K298" i="30"/>
  <c r="H298" i="30"/>
  <c r="E298" i="30"/>
  <c r="K297" i="30"/>
  <c r="H297" i="30"/>
  <c r="E297" i="30"/>
  <c r="K296" i="30"/>
  <c r="H296" i="30"/>
  <c r="E296" i="30"/>
  <c r="K295" i="30"/>
  <c r="H295" i="30"/>
  <c r="E295" i="30"/>
  <c r="K294" i="30"/>
  <c r="H294" i="30"/>
  <c r="E294" i="30"/>
  <c r="K293" i="30"/>
  <c r="H293" i="30"/>
  <c r="E293" i="30"/>
  <c r="K292" i="30"/>
  <c r="H292" i="30"/>
  <c r="E292" i="30"/>
  <c r="K291" i="30"/>
  <c r="H291" i="30"/>
  <c r="E291" i="30"/>
  <c r="K290" i="30"/>
  <c r="H290" i="30"/>
  <c r="E290" i="30"/>
  <c r="K289" i="30"/>
  <c r="H289" i="30"/>
  <c r="E289" i="30"/>
  <c r="K288" i="30"/>
  <c r="H288" i="30"/>
  <c r="E288" i="30"/>
  <c r="K287" i="30"/>
  <c r="H287" i="30"/>
  <c r="E287" i="30"/>
  <c r="K286" i="30"/>
  <c r="H286" i="30"/>
  <c r="E286" i="30"/>
  <c r="K285" i="30"/>
  <c r="H285" i="30"/>
  <c r="E285" i="30"/>
  <c r="K284" i="30"/>
  <c r="H284" i="30"/>
  <c r="E284" i="30"/>
  <c r="K283" i="30"/>
  <c r="H283" i="30"/>
  <c r="E283" i="30"/>
  <c r="K282" i="30"/>
  <c r="H282" i="30"/>
  <c r="E282" i="30"/>
  <c r="K281" i="30"/>
  <c r="H281" i="30"/>
  <c r="E281" i="30"/>
  <c r="K280" i="30"/>
  <c r="H280" i="30"/>
  <c r="E280" i="30"/>
  <c r="K279" i="30"/>
  <c r="H279" i="30"/>
  <c r="E279" i="30"/>
  <c r="K278" i="30"/>
  <c r="H278" i="30"/>
  <c r="E278" i="30"/>
  <c r="K277" i="30"/>
  <c r="H277" i="30"/>
  <c r="E277" i="30"/>
  <c r="K276" i="30"/>
  <c r="H276" i="30"/>
  <c r="E276" i="30"/>
  <c r="K275" i="30"/>
  <c r="H275" i="30"/>
  <c r="E275" i="30"/>
  <c r="K274" i="30"/>
  <c r="H274" i="30"/>
  <c r="E274" i="30"/>
  <c r="K273" i="30"/>
  <c r="H273" i="30"/>
  <c r="E273" i="30"/>
  <c r="K272" i="30"/>
  <c r="H272" i="30"/>
  <c r="E272" i="30"/>
  <c r="K271" i="30"/>
  <c r="H271" i="30"/>
  <c r="E271" i="30"/>
  <c r="K270" i="30"/>
  <c r="H270" i="30"/>
  <c r="E270" i="30"/>
  <c r="K269" i="30"/>
  <c r="H269" i="30"/>
  <c r="E269" i="30"/>
  <c r="K268" i="30"/>
  <c r="H268" i="30"/>
  <c r="E268" i="30"/>
  <c r="K267" i="30"/>
  <c r="H267" i="30"/>
  <c r="E267" i="30"/>
  <c r="K266" i="30"/>
  <c r="H266" i="30"/>
  <c r="E266" i="30"/>
  <c r="K265" i="30"/>
  <c r="H265" i="30"/>
  <c r="E265" i="30"/>
  <c r="K264" i="30"/>
  <c r="H264" i="30"/>
  <c r="E264" i="30"/>
  <c r="K263" i="30"/>
  <c r="H263" i="30"/>
  <c r="E263" i="30"/>
  <c r="K262" i="30"/>
  <c r="H262" i="30"/>
  <c r="E262" i="30"/>
  <c r="K261" i="30"/>
  <c r="H261" i="30"/>
  <c r="E261" i="30"/>
  <c r="K260" i="30"/>
  <c r="H260" i="30"/>
  <c r="E260" i="30"/>
  <c r="K259" i="30"/>
  <c r="H259" i="30"/>
  <c r="E259" i="30"/>
  <c r="K258" i="30"/>
  <c r="H258" i="30"/>
  <c r="E258" i="30"/>
  <c r="K257" i="30"/>
  <c r="H257" i="30"/>
  <c r="E257" i="30"/>
  <c r="K256" i="30"/>
  <c r="H256" i="30"/>
  <c r="E256" i="30"/>
  <c r="K255" i="30"/>
  <c r="H255" i="30"/>
  <c r="E255" i="30"/>
  <c r="K254" i="30"/>
  <c r="H254" i="30"/>
  <c r="E254" i="30"/>
  <c r="K253" i="30"/>
  <c r="H253" i="30"/>
  <c r="E253" i="30"/>
  <c r="K252" i="30"/>
  <c r="H252" i="30"/>
  <c r="E252" i="30"/>
  <c r="K251" i="30"/>
  <c r="H251" i="30"/>
  <c r="E251" i="30"/>
  <c r="K250" i="30"/>
  <c r="H250" i="30"/>
  <c r="E250" i="30"/>
  <c r="K249" i="30"/>
  <c r="H249" i="30"/>
  <c r="E249" i="30"/>
  <c r="K248" i="30"/>
  <c r="H248" i="30"/>
  <c r="E248" i="30"/>
  <c r="K247" i="30"/>
  <c r="H247" i="30"/>
  <c r="E247" i="30"/>
  <c r="K246" i="30"/>
  <c r="H246" i="30"/>
  <c r="E246" i="30"/>
  <c r="K245" i="30"/>
  <c r="H245" i="30"/>
  <c r="E245" i="30"/>
  <c r="K244" i="30"/>
  <c r="H244" i="30"/>
  <c r="E244" i="30"/>
  <c r="K243" i="30"/>
  <c r="H243" i="30"/>
  <c r="E243" i="30"/>
  <c r="K242" i="30"/>
  <c r="H242" i="30"/>
  <c r="E242" i="30"/>
  <c r="K241" i="30"/>
  <c r="H241" i="30"/>
  <c r="E241" i="30"/>
  <c r="K240" i="30"/>
  <c r="H240" i="30"/>
  <c r="E240" i="30"/>
  <c r="K239" i="30"/>
  <c r="H239" i="30"/>
  <c r="E239" i="30"/>
  <c r="K238" i="30"/>
  <c r="H238" i="30"/>
  <c r="E238" i="30"/>
  <c r="K237" i="30"/>
  <c r="H237" i="30"/>
  <c r="E237" i="30"/>
  <c r="K236" i="30"/>
  <c r="H236" i="30"/>
  <c r="E236" i="30"/>
  <c r="K235" i="30"/>
  <c r="H235" i="30"/>
  <c r="E235" i="30"/>
  <c r="K234" i="30"/>
  <c r="H234" i="30"/>
  <c r="E234" i="30"/>
  <c r="K233" i="30"/>
  <c r="H233" i="30"/>
  <c r="E233" i="30"/>
  <c r="K232" i="30"/>
  <c r="H232" i="30"/>
  <c r="E232" i="30"/>
  <c r="K231" i="30"/>
  <c r="H231" i="30"/>
  <c r="E231" i="30"/>
  <c r="K230" i="30"/>
  <c r="H230" i="30"/>
  <c r="E230" i="30"/>
  <c r="K229" i="30"/>
  <c r="H229" i="30"/>
  <c r="E229" i="30"/>
  <c r="K228" i="30"/>
  <c r="H228" i="30"/>
  <c r="E228" i="30"/>
  <c r="K227" i="30"/>
  <c r="H227" i="30"/>
  <c r="E227" i="30"/>
  <c r="K226" i="30"/>
  <c r="H226" i="30"/>
  <c r="E226" i="30"/>
  <c r="K225" i="30"/>
  <c r="H225" i="30"/>
  <c r="E225" i="30"/>
  <c r="K224" i="30"/>
  <c r="H224" i="30"/>
  <c r="E224" i="30"/>
  <c r="K223" i="30"/>
  <c r="H223" i="30"/>
  <c r="E223" i="30"/>
  <c r="K222" i="30"/>
  <c r="H222" i="30"/>
  <c r="E222" i="30"/>
  <c r="K221" i="30"/>
  <c r="H221" i="30"/>
  <c r="E221" i="30"/>
  <c r="K220" i="30"/>
  <c r="H220" i="30"/>
  <c r="E220" i="30"/>
  <c r="K219" i="30"/>
  <c r="H219" i="30"/>
  <c r="E219" i="30"/>
  <c r="K218" i="30"/>
  <c r="H218" i="30"/>
  <c r="E218" i="30"/>
  <c r="K217" i="30"/>
  <c r="H217" i="30"/>
  <c r="E217" i="30"/>
  <c r="K216" i="30"/>
  <c r="H216" i="30"/>
  <c r="E216" i="30"/>
  <c r="K215" i="30"/>
  <c r="H215" i="30"/>
  <c r="E215" i="30"/>
  <c r="K214" i="30"/>
  <c r="H214" i="30"/>
  <c r="E214" i="30"/>
  <c r="K213" i="30"/>
  <c r="H213" i="30"/>
  <c r="E213" i="30"/>
  <c r="K212" i="30"/>
  <c r="H212" i="30"/>
  <c r="E212" i="30"/>
  <c r="K211" i="30"/>
  <c r="H211" i="30"/>
  <c r="E211" i="30"/>
  <c r="K210" i="30"/>
  <c r="H210" i="30"/>
  <c r="E210" i="30"/>
  <c r="K209" i="30"/>
  <c r="H209" i="30"/>
  <c r="E209" i="30"/>
  <c r="K208" i="30"/>
  <c r="H208" i="30"/>
  <c r="E208" i="30"/>
  <c r="K207" i="30"/>
  <c r="H207" i="30"/>
  <c r="E207" i="30"/>
  <c r="K206" i="30"/>
  <c r="H206" i="30"/>
  <c r="E206" i="30"/>
  <c r="K205" i="30"/>
  <c r="H205" i="30"/>
  <c r="E205" i="30"/>
  <c r="K204" i="30"/>
  <c r="H204" i="30"/>
  <c r="E204" i="30"/>
  <c r="K203" i="30"/>
  <c r="H203" i="30"/>
  <c r="E203" i="30"/>
  <c r="K202" i="30"/>
  <c r="H202" i="30"/>
  <c r="E202" i="30"/>
  <c r="K201" i="30"/>
  <c r="H201" i="30"/>
  <c r="E201" i="30"/>
  <c r="K200" i="30"/>
  <c r="H200" i="30"/>
  <c r="E200" i="30"/>
  <c r="K199" i="30"/>
  <c r="H199" i="30"/>
  <c r="E199" i="30"/>
  <c r="K198" i="30"/>
  <c r="H198" i="30"/>
  <c r="E198" i="30"/>
  <c r="K197" i="30"/>
  <c r="H197" i="30"/>
  <c r="E197" i="30"/>
  <c r="K196" i="30"/>
  <c r="H196" i="30"/>
  <c r="E196" i="30"/>
  <c r="K195" i="30"/>
  <c r="H195" i="30"/>
  <c r="E195" i="30"/>
  <c r="K194" i="30"/>
  <c r="H194" i="30"/>
  <c r="E194" i="30"/>
  <c r="K193" i="30"/>
  <c r="H193" i="30"/>
  <c r="E193" i="30"/>
  <c r="K192" i="30"/>
  <c r="H192" i="30"/>
  <c r="E192" i="30"/>
  <c r="K191" i="30"/>
  <c r="H191" i="30"/>
  <c r="E191" i="30"/>
  <c r="K190" i="30"/>
  <c r="H190" i="30"/>
  <c r="E190" i="30"/>
  <c r="K189" i="30"/>
  <c r="H189" i="30"/>
  <c r="E189" i="30"/>
  <c r="K188" i="30"/>
  <c r="H188" i="30"/>
  <c r="E188" i="30"/>
  <c r="K187" i="30"/>
  <c r="H187" i="30"/>
  <c r="E187" i="30"/>
  <c r="K186" i="30"/>
  <c r="H186" i="30"/>
  <c r="E186" i="30"/>
  <c r="K185" i="30"/>
  <c r="H185" i="30"/>
  <c r="E185" i="30"/>
  <c r="K184" i="30"/>
  <c r="H184" i="30"/>
  <c r="E184" i="30"/>
  <c r="K183" i="30"/>
  <c r="H183" i="30"/>
  <c r="E183" i="30"/>
  <c r="K182" i="30"/>
  <c r="H182" i="30"/>
  <c r="E182" i="30"/>
  <c r="K181" i="30"/>
  <c r="H181" i="30"/>
  <c r="E181" i="30"/>
  <c r="K180" i="30"/>
  <c r="H180" i="30"/>
  <c r="E180" i="30"/>
  <c r="K179" i="30"/>
  <c r="H179" i="30"/>
  <c r="E179" i="30"/>
  <c r="K178" i="30"/>
  <c r="H178" i="30"/>
  <c r="E178" i="30"/>
  <c r="K177" i="30"/>
  <c r="H177" i="30"/>
  <c r="E177" i="30"/>
  <c r="K176" i="30"/>
  <c r="H176" i="30"/>
  <c r="E176" i="30"/>
  <c r="K175" i="30"/>
  <c r="H175" i="30"/>
  <c r="E175" i="30"/>
  <c r="K174" i="30"/>
  <c r="H174" i="30"/>
  <c r="E174" i="30"/>
  <c r="K173" i="30"/>
  <c r="H173" i="30"/>
  <c r="E173" i="30"/>
  <c r="K172" i="30"/>
  <c r="H172" i="30"/>
  <c r="E172" i="30"/>
  <c r="K171" i="30"/>
  <c r="H171" i="30"/>
  <c r="E171" i="30"/>
  <c r="K170" i="30"/>
  <c r="H170" i="30"/>
  <c r="E170" i="30"/>
  <c r="K169" i="30"/>
  <c r="H169" i="30"/>
  <c r="E169" i="30"/>
  <c r="K168" i="30"/>
  <c r="H168" i="30"/>
  <c r="E168" i="30"/>
  <c r="K167" i="30"/>
  <c r="H167" i="30"/>
  <c r="E167" i="30"/>
  <c r="K166" i="30"/>
  <c r="H166" i="30"/>
  <c r="E166" i="30"/>
  <c r="K165" i="30"/>
  <c r="H165" i="30"/>
  <c r="E165" i="30"/>
  <c r="K164" i="30"/>
  <c r="H164" i="30"/>
  <c r="E164" i="30"/>
  <c r="K163" i="30"/>
  <c r="H163" i="30"/>
  <c r="E163" i="30"/>
  <c r="K162" i="30"/>
  <c r="H162" i="30"/>
  <c r="E162" i="30"/>
  <c r="K161" i="30"/>
  <c r="H161" i="30"/>
  <c r="E161" i="30"/>
  <c r="K160" i="30"/>
  <c r="H160" i="30"/>
  <c r="E160" i="30"/>
  <c r="K159" i="30"/>
  <c r="H159" i="30"/>
  <c r="E159" i="30"/>
  <c r="K158" i="30"/>
  <c r="H158" i="30"/>
  <c r="E158" i="30"/>
  <c r="K157" i="30"/>
  <c r="H157" i="30"/>
  <c r="E157" i="30"/>
  <c r="K156" i="30"/>
  <c r="H156" i="30"/>
  <c r="E156" i="30"/>
  <c r="K155" i="30"/>
  <c r="H155" i="30"/>
  <c r="E155" i="30"/>
  <c r="K154" i="30"/>
  <c r="H154" i="30"/>
  <c r="E154" i="30"/>
  <c r="K153" i="30"/>
  <c r="H153" i="30"/>
  <c r="E153" i="30"/>
  <c r="K152" i="30"/>
  <c r="H152" i="30"/>
  <c r="E152" i="30"/>
  <c r="K151" i="30"/>
  <c r="H151" i="30"/>
  <c r="E151" i="30"/>
  <c r="K150" i="30"/>
  <c r="H150" i="30"/>
  <c r="E150" i="30"/>
  <c r="K149" i="30"/>
  <c r="H149" i="30"/>
  <c r="E149" i="30"/>
  <c r="K148" i="30"/>
  <c r="H148" i="30"/>
  <c r="E148" i="30"/>
  <c r="K147" i="30"/>
  <c r="H147" i="30"/>
  <c r="E147" i="30"/>
  <c r="K146" i="30"/>
  <c r="H146" i="30"/>
  <c r="E146" i="30"/>
  <c r="K145" i="30"/>
  <c r="H145" i="30"/>
  <c r="E145" i="30"/>
  <c r="K144" i="30"/>
  <c r="H144" i="30"/>
  <c r="E144" i="30"/>
  <c r="K143" i="30"/>
  <c r="H143" i="30"/>
  <c r="E143" i="30"/>
  <c r="K142" i="30"/>
  <c r="H142" i="30"/>
  <c r="E142" i="30"/>
  <c r="K141" i="30"/>
  <c r="H141" i="30"/>
  <c r="E141" i="30"/>
  <c r="K140" i="30"/>
  <c r="H140" i="30"/>
  <c r="E140" i="30"/>
  <c r="K139" i="30"/>
  <c r="H139" i="30"/>
  <c r="E139" i="30"/>
  <c r="K138" i="30"/>
  <c r="H138" i="30"/>
  <c r="E138" i="30"/>
  <c r="K137" i="30"/>
  <c r="H137" i="30"/>
  <c r="E137" i="30"/>
  <c r="K136" i="30"/>
  <c r="H136" i="30"/>
  <c r="E136" i="30"/>
  <c r="K135" i="30"/>
  <c r="H135" i="30"/>
  <c r="E135" i="30"/>
  <c r="K134" i="30"/>
  <c r="H134" i="30"/>
  <c r="E134" i="30"/>
  <c r="K133" i="30"/>
  <c r="H133" i="30"/>
  <c r="E133" i="30"/>
  <c r="K132" i="30"/>
  <c r="H132" i="30"/>
  <c r="E132" i="30"/>
  <c r="K131" i="30"/>
  <c r="H131" i="30"/>
  <c r="E131" i="30"/>
  <c r="K130" i="30"/>
  <c r="H130" i="30"/>
  <c r="E130" i="30"/>
  <c r="K129" i="30"/>
  <c r="H129" i="30"/>
  <c r="E129" i="30"/>
  <c r="K128" i="30"/>
  <c r="H128" i="30"/>
  <c r="E128" i="30"/>
  <c r="K127" i="30"/>
  <c r="H127" i="30"/>
  <c r="E127" i="30"/>
  <c r="K126" i="30"/>
  <c r="H126" i="30"/>
  <c r="E126" i="30"/>
  <c r="K125" i="30"/>
  <c r="H125" i="30"/>
  <c r="E125" i="30"/>
  <c r="K124" i="30"/>
  <c r="H124" i="30"/>
  <c r="E124" i="30"/>
  <c r="K123" i="30"/>
  <c r="H123" i="30"/>
  <c r="E123" i="30"/>
  <c r="K122" i="30"/>
  <c r="H122" i="30"/>
  <c r="E122" i="30"/>
  <c r="K121" i="30"/>
  <c r="H121" i="30"/>
  <c r="E121" i="30"/>
  <c r="K120" i="30"/>
  <c r="H120" i="30"/>
  <c r="E120" i="30"/>
  <c r="K119" i="30"/>
  <c r="H119" i="30"/>
  <c r="E119" i="30"/>
  <c r="K118" i="30"/>
  <c r="H118" i="30"/>
  <c r="E118" i="30"/>
  <c r="K117" i="30"/>
  <c r="H117" i="30"/>
  <c r="E117" i="30"/>
  <c r="K116" i="30"/>
  <c r="H116" i="30"/>
  <c r="E116" i="30"/>
  <c r="K115" i="30"/>
  <c r="H115" i="30"/>
  <c r="E115" i="30"/>
  <c r="K114" i="30"/>
  <c r="H114" i="30"/>
  <c r="E114" i="30"/>
  <c r="K113" i="30"/>
  <c r="H113" i="30"/>
  <c r="E113" i="30"/>
  <c r="K112" i="30"/>
  <c r="H112" i="30"/>
  <c r="E112" i="30"/>
  <c r="K111" i="30"/>
  <c r="H111" i="30"/>
  <c r="E111" i="30"/>
  <c r="K110" i="30"/>
  <c r="H110" i="30"/>
  <c r="E110" i="30"/>
  <c r="K109" i="30"/>
  <c r="H109" i="30"/>
  <c r="E109" i="30"/>
  <c r="K108" i="30"/>
  <c r="H108" i="30"/>
  <c r="E108" i="30"/>
  <c r="K107" i="30"/>
  <c r="H107" i="30"/>
  <c r="E107" i="30"/>
  <c r="K106" i="30"/>
  <c r="H106" i="30"/>
  <c r="E106" i="30"/>
  <c r="K105" i="30"/>
  <c r="H105" i="30"/>
  <c r="E105" i="30"/>
  <c r="K104" i="30"/>
  <c r="H104" i="30"/>
  <c r="E104" i="30"/>
  <c r="K103" i="30"/>
  <c r="H103" i="30"/>
  <c r="E103" i="30"/>
  <c r="K102" i="30"/>
  <c r="H102" i="30"/>
  <c r="E102" i="30"/>
  <c r="K101" i="30"/>
  <c r="H101" i="30"/>
  <c r="E101" i="30"/>
  <c r="K100" i="30"/>
  <c r="H100" i="30"/>
  <c r="E100" i="30"/>
  <c r="K99" i="30"/>
  <c r="H99" i="30"/>
  <c r="E99" i="30"/>
  <c r="K98" i="30"/>
  <c r="H98" i="30"/>
  <c r="E98" i="30"/>
  <c r="K97" i="30"/>
  <c r="H97" i="30"/>
  <c r="E97" i="30"/>
  <c r="K96" i="30"/>
  <c r="H96" i="30"/>
  <c r="E96" i="30"/>
  <c r="K95" i="30"/>
  <c r="H95" i="30"/>
  <c r="E95" i="30"/>
  <c r="K94" i="30"/>
  <c r="H94" i="30"/>
  <c r="E94" i="30"/>
  <c r="K93" i="30"/>
  <c r="H93" i="30"/>
  <c r="E93" i="30"/>
  <c r="K92" i="30"/>
  <c r="H92" i="30"/>
  <c r="E92" i="30"/>
  <c r="K91" i="30"/>
  <c r="H91" i="30"/>
  <c r="E91" i="30"/>
  <c r="K90" i="30"/>
  <c r="H90" i="30"/>
  <c r="E90" i="30"/>
  <c r="K89" i="30"/>
  <c r="H89" i="30"/>
  <c r="E89" i="30"/>
  <c r="K88" i="30"/>
  <c r="H88" i="30"/>
  <c r="E88" i="30"/>
  <c r="K87" i="30"/>
  <c r="H87" i="30"/>
  <c r="E87" i="30"/>
  <c r="K86" i="30"/>
  <c r="H86" i="30"/>
  <c r="E86" i="30"/>
  <c r="K85" i="30"/>
  <c r="H85" i="30"/>
  <c r="E85" i="30"/>
  <c r="K84" i="30"/>
  <c r="H84" i="30"/>
  <c r="E84" i="30"/>
  <c r="K83" i="30"/>
  <c r="H83" i="30"/>
  <c r="E83" i="30"/>
  <c r="K82" i="30"/>
  <c r="H82" i="30"/>
  <c r="E82" i="30"/>
  <c r="K81" i="30"/>
  <c r="H81" i="30"/>
  <c r="E81" i="30"/>
  <c r="K80" i="30"/>
  <c r="H80" i="30"/>
  <c r="E80" i="30"/>
  <c r="K79" i="30"/>
  <c r="H79" i="30"/>
  <c r="E79" i="30"/>
  <c r="K78" i="30"/>
  <c r="H78" i="30"/>
  <c r="E78" i="30"/>
  <c r="K77" i="30"/>
  <c r="H77" i="30"/>
  <c r="E77" i="30"/>
  <c r="K76" i="30"/>
  <c r="H76" i="30"/>
  <c r="E76" i="30"/>
  <c r="K75" i="30"/>
  <c r="H75" i="30"/>
  <c r="E75" i="30"/>
  <c r="K74" i="30"/>
  <c r="H74" i="30"/>
  <c r="E74" i="30"/>
  <c r="K73" i="30"/>
  <c r="H73" i="30"/>
  <c r="E73" i="30"/>
  <c r="K72" i="30"/>
  <c r="H72" i="30"/>
  <c r="E72" i="30"/>
  <c r="K71" i="30"/>
  <c r="H71" i="30"/>
  <c r="E71" i="30"/>
  <c r="K70" i="30"/>
  <c r="H70" i="30"/>
  <c r="E70" i="30"/>
  <c r="K69" i="30"/>
  <c r="H69" i="30"/>
  <c r="E69" i="30"/>
  <c r="K68" i="30"/>
  <c r="H68" i="30"/>
  <c r="E68" i="30"/>
  <c r="K67" i="30"/>
  <c r="H67" i="30"/>
  <c r="E67" i="30"/>
  <c r="K66" i="30"/>
  <c r="H66" i="30"/>
  <c r="E66" i="30"/>
  <c r="K65" i="30"/>
  <c r="H65" i="30"/>
  <c r="E65" i="30"/>
  <c r="K64" i="30"/>
  <c r="H64" i="30"/>
  <c r="E64" i="30"/>
  <c r="K63" i="30"/>
  <c r="H63" i="30"/>
  <c r="E63" i="30"/>
  <c r="K62" i="30"/>
  <c r="H62" i="30"/>
  <c r="E62" i="30"/>
  <c r="K61" i="30"/>
  <c r="H61" i="30"/>
  <c r="E61" i="30"/>
  <c r="K60" i="30"/>
  <c r="H60" i="30"/>
  <c r="E60" i="30"/>
  <c r="K59" i="30"/>
  <c r="H59" i="30"/>
  <c r="E59" i="30"/>
  <c r="K58" i="30"/>
  <c r="H58" i="30"/>
  <c r="E58" i="30"/>
  <c r="K57" i="30"/>
  <c r="H57" i="30"/>
  <c r="E57" i="30"/>
  <c r="K56" i="30"/>
  <c r="H56" i="30"/>
  <c r="E56" i="30"/>
  <c r="K55" i="30"/>
  <c r="H55" i="30"/>
  <c r="E55" i="30"/>
  <c r="K54" i="30"/>
  <c r="H54" i="30"/>
  <c r="E54" i="30"/>
  <c r="K53" i="30"/>
  <c r="H53" i="30"/>
  <c r="E53" i="30"/>
  <c r="K52" i="30"/>
  <c r="H52" i="30"/>
  <c r="E52" i="30"/>
  <c r="K51" i="30"/>
  <c r="H51" i="30"/>
  <c r="E51" i="30"/>
  <c r="K50" i="30"/>
  <c r="H50" i="30"/>
  <c r="E50" i="30"/>
  <c r="K49" i="30"/>
  <c r="H49" i="30"/>
  <c r="E49" i="30"/>
  <c r="K48" i="30"/>
  <c r="H48" i="30"/>
  <c r="E48" i="30"/>
  <c r="K47" i="30"/>
  <c r="H47" i="30"/>
  <c r="E47" i="30"/>
  <c r="K46" i="30"/>
  <c r="H46" i="30"/>
  <c r="E46" i="30"/>
  <c r="K45" i="30"/>
  <c r="H45" i="30"/>
  <c r="E45" i="30"/>
  <c r="K44" i="30"/>
  <c r="H44" i="30"/>
  <c r="E44" i="30"/>
  <c r="K43" i="30"/>
  <c r="H43" i="30"/>
  <c r="E43" i="30"/>
  <c r="K42" i="30"/>
  <c r="H42" i="30"/>
  <c r="E42" i="30"/>
  <c r="K41" i="30"/>
  <c r="H41" i="30"/>
  <c r="E41" i="30"/>
  <c r="K40" i="30"/>
  <c r="H40" i="30"/>
  <c r="E40" i="30"/>
  <c r="K39" i="30"/>
  <c r="H39" i="30"/>
  <c r="E39" i="30"/>
  <c r="K38" i="30"/>
  <c r="H38" i="30"/>
  <c r="E38" i="30"/>
  <c r="K37" i="30"/>
  <c r="H37" i="30"/>
  <c r="E37" i="30"/>
  <c r="K36" i="30"/>
  <c r="H36" i="30"/>
  <c r="E36" i="30"/>
  <c r="K35" i="30"/>
  <c r="H35" i="30"/>
  <c r="E35" i="30"/>
  <c r="K34" i="30"/>
  <c r="H34" i="30"/>
  <c r="E34" i="30"/>
  <c r="K33" i="30"/>
  <c r="H33" i="30"/>
  <c r="E33" i="30"/>
  <c r="K32" i="30"/>
  <c r="H32" i="30"/>
  <c r="E32" i="30"/>
  <c r="K31" i="30"/>
  <c r="H31" i="30"/>
  <c r="E31" i="30"/>
  <c r="K30" i="30"/>
  <c r="H30" i="30"/>
  <c r="E30" i="30"/>
  <c r="K29" i="30"/>
  <c r="H29" i="30"/>
  <c r="E29" i="30"/>
  <c r="K28" i="30"/>
  <c r="H28" i="30"/>
  <c r="E28" i="30"/>
  <c r="K27" i="30"/>
  <c r="H27" i="30"/>
  <c r="E27" i="30"/>
  <c r="K26" i="30"/>
  <c r="H26" i="30"/>
  <c r="E26" i="30"/>
  <c r="K25" i="30"/>
  <c r="H25" i="30"/>
  <c r="E25" i="30"/>
  <c r="K24" i="30"/>
  <c r="H24" i="30"/>
  <c r="E24" i="30"/>
  <c r="K23" i="30"/>
  <c r="H23" i="30"/>
  <c r="E23" i="30"/>
  <c r="K22" i="30"/>
  <c r="H22" i="30"/>
  <c r="E22" i="30"/>
  <c r="K21" i="30"/>
  <c r="H21" i="30"/>
  <c r="E21" i="30"/>
  <c r="K20" i="30"/>
  <c r="H20" i="30"/>
  <c r="E20" i="30"/>
  <c r="K19" i="30"/>
  <c r="H19" i="30"/>
  <c r="E19" i="30"/>
  <c r="K18" i="30"/>
  <c r="H18" i="30"/>
  <c r="E18" i="30"/>
  <c r="K17" i="30"/>
  <c r="H17" i="30"/>
  <c r="E17" i="30"/>
  <c r="K16" i="30"/>
  <c r="H16" i="30"/>
  <c r="E16" i="30"/>
  <c r="K15" i="30"/>
  <c r="H15" i="30"/>
  <c r="E15" i="30"/>
  <c r="K14" i="30"/>
  <c r="H14" i="30"/>
  <c r="E14" i="30"/>
  <c r="K13" i="30"/>
  <c r="H13" i="30"/>
  <c r="E13" i="30"/>
  <c r="K12" i="30"/>
  <c r="H12" i="30"/>
  <c r="E12" i="30"/>
  <c r="K11" i="30"/>
  <c r="H11" i="30"/>
  <c r="E11" i="30"/>
  <c r="K10" i="30"/>
  <c r="H10" i="30"/>
  <c r="E10" i="30"/>
  <c r="K9" i="30"/>
  <c r="H9" i="30"/>
  <c r="E9" i="30"/>
  <c r="K8" i="30"/>
  <c r="H8" i="30"/>
  <c r="E8" i="30"/>
  <c r="K7" i="30"/>
  <c r="H7" i="30"/>
  <c r="E7" i="30"/>
  <c r="K6" i="30"/>
  <c r="H6" i="30"/>
  <c r="H3" i="30" s="1"/>
  <c r="E6" i="30"/>
  <c r="K5" i="30"/>
  <c r="H5" i="30"/>
  <c r="H1005" i="30" s="1"/>
  <c r="E5" i="30"/>
  <c r="D2" i="30"/>
  <c r="D1" i="30"/>
  <c r="C3" i="16" l="1"/>
  <c r="C2" i="12"/>
  <c r="C2" i="11"/>
  <c r="B6" i="29"/>
  <c r="B2" i="29"/>
  <c r="C3" i="15"/>
  <c r="K1" i="28" l="1"/>
  <c r="F3" i="15"/>
  <c r="M6" i="29"/>
  <c r="B5" i="11"/>
  <c r="B5" i="12"/>
  <c r="K3" i="16"/>
  <c r="K3" i="17"/>
  <c r="C5" i="17"/>
  <c r="C5" i="16"/>
  <c r="C4" i="16"/>
  <c r="C4" i="12"/>
  <c r="C3" i="12"/>
  <c r="B4" i="29"/>
  <c r="C4" i="11"/>
  <c r="C3" i="11"/>
  <c r="C5" i="15"/>
  <c r="C4" i="15"/>
  <c r="J6" i="28"/>
  <c r="J7" i="28"/>
  <c r="D3" i="28"/>
  <c r="D2" i="28"/>
  <c r="B36" i="1" l="1"/>
  <c r="D15" i="1" l="1"/>
  <c r="B15" i="1"/>
  <c r="B7" i="1"/>
  <c r="F36" i="1" l="1"/>
  <c r="C3" i="17" l="1"/>
  <c r="C4" i="17"/>
  <c r="J50" i="17"/>
  <c r="J51" i="17" s="1"/>
  <c r="J53" i="17"/>
  <c r="J54" i="17"/>
  <c r="C55" i="17"/>
  <c r="J55" i="17"/>
  <c r="J56" i="17"/>
  <c r="J59" i="17" s="1"/>
  <c r="J57" i="17"/>
  <c r="J58" i="17"/>
  <c r="G34" i="1"/>
  <c r="G26" i="1"/>
  <c r="I5" i="12"/>
  <c r="B40" i="12"/>
  <c r="C40" i="12"/>
  <c r="D40" i="12"/>
  <c r="E40" i="12"/>
  <c r="F40" i="12"/>
  <c r="G40" i="12"/>
  <c r="H40" i="12"/>
  <c r="I40" i="12"/>
  <c r="J40" i="12"/>
  <c r="K40" i="12"/>
  <c r="L40" i="12"/>
  <c r="M40" i="12"/>
  <c r="B41" i="12"/>
  <c r="C41" i="12"/>
  <c r="D41" i="12"/>
  <c r="E41" i="12"/>
  <c r="F41" i="12"/>
  <c r="G41" i="12"/>
  <c r="H41" i="12"/>
  <c r="I41" i="12"/>
  <c r="J41" i="12"/>
  <c r="K41" i="12"/>
  <c r="L41" i="12"/>
  <c r="M41" i="12"/>
  <c r="C49" i="12"/>
  <c r="D49" i="12"/>
  <c r="E49" i="12"/>
  <c r="F49" i="12"/>
  <c r="G49" i="12"/>
  <c r="H49" i="12"/>
  <c r="J49" i="12"/>
  <c r="L49" i="12"/>
  <c r="C50" i="12"/>
  <c r="D50" i="12"/>
  <c r="E50" i="12"/>
  <c r="F50" i="12"/>
  <c r="G50" i="12"/>
  <c r="H50" i="12"/>
  <c r="J50" i="12"/>
  <c r="L50" i="12"/>
  <c r="C51" i="12"/>
  <c r="D51" i="12"/>
  <c r="E51" i="12"/>
  <c r="F51" i="12"/>
  <c r="G51" i="12"/>
  <c r="H51" i="12"/>
  <c r="J51" i="12"/>
  <c r="L51" i="12"/>
  <c r="C52" i="12"/>
  <c r="D52" i="12"/>
  <c r="E52" i="12"/>
  <c r="F52" i="12"/>
  <c r="G52" i="12"/>
  <c r="H52" i="12"/>
  <c r="J52" i="12"/>
  <c r="L52" i="12"/>
  <c r="C53" i="12"/>
  <c r="D53" i="12"/>
  <c r="E53" i="12"/>
  <c r="F53" i="12"/>
  <c r="G53" i="12"/>
  <c r="H53" i="12"/>
  <c r="J53" i="12"/>
  <c r="L53" i="12"/>
  <c r="C54" i="12"/>
  <c r="D54" i="12"/>
  <c r="E54" i="12"/>
  <c r="F54" i="12"/>
  <c r="G54" i="12"/>
  <c r="H54" i="12"/>
  <c r="J54" i="12"/>
  <c r="L54" i="12"/>
  <c r="G55" i="12"/>
  <c r="H55" i="12"/>
  <c r="J55" i="12"/>
  <c r="L55" i="12"/>
  <c r="I5" i="11"/>
  <c r="B40" i="11"/>
  <c r="C40" i="11"/>
  <c r="D49" i="11" s="1"/>
  <c r="D40" i="11"/>
  <c r="D41" i="11" s="1"/>
  <c r="E40" i="11"/>
  <c r="E41" i="11" s="1"/>
  <c r="F40" i="11"/>
  <c r="G40" i="11"/>
  <c r="D51" i="11" s="1"/>
  <c r="E51" i="11" s="1"/>
  <c r="H40" i="11"/>
  <c r="H41" i="11" s="1"/>
  <c r="I40" i="11"/>
  <c r="J40" i="11"/>
  <c r="J41" i="11" s="1"/>
  <c r="K40" i="11"/>
  <c r="K41" i="11" s="1"/>
  <c r="L40" i="11"/>
  <c r="M40" i="11"/>
  <c r="D54" i="11" s="1"/>
  <c r="B41" i="11"/>
  <c r="C41" i="11"/>
  <c r="F41" i="11"/>
  <c r="I41" i="11"/>
  <c r="L41" i="11"/>
  <c r="M41" i="11"/>
  <c r="A49" i="11"/>
  <c r="C49" i="11"/>
  <c r="E49" i="11" s="1"/>
  <c r="F49" i="11"/>
  <c r="A50" i="11"/>
  <c r="C50" i="11"/>
  <c r="F50" i="11"/>
  <c r="A51" i="11"/>
  <c r="C51" i="11"/>
  <c r="F51" i="11"/>
  <c r="A52" i="11"/>
  <c r="C52" i="11"/>
  <c r="F52" i="11"/>
  <c r="L52" i="11"/>
  <c r="A53" i="11"/>
  <c r="C53" i="11"/>
  <c r="F53" i="11"/>
  <c r="L53" i="11"/>
  <c r="A54" i="11"/>
  <c r="C54" i="11"/>
  <c r="F54" i="11"/>
  <c r="L54" i="11"/>
  <c r="J4" i="29"/>
  <c r="M8" i="29"/>
  <c r="C18" i="29"/>
  <c r="C57" i="29" s="1"/>
  <c r="E18" i="29"/>
  <c r="C58" i="29" s="1"/>
  <c r="G18" i="29"/>
  <c r="C59" i="29" s="1"/>
  <c r="I18" i="29"/>
  <c r="K18" i="29"/>
  <c r="C61" i="29" s="1"/>
  <c r="M18" i="29"/>
  <c r="C62" i="29"/>
  <c r="C20" i="29"/>
  <c r="E20" i="29"/>
  <c r="G58" i="29" s="1"/>
  <c r="I58" i="29" s="1"/>
  <c r="G20" i="29"/>
  <c r="G59" i="29" s="1"/>
  <c r="I20" i="29"/>
  <c r="G60" i="29" s="1"/>
  <c r="K20" i="29"/>
  <c r="M20" i="29"/>
  <c r="G62" i="29" s="1"/>
  <c r="I62" i="29" s="1"/>
  <c r="C32" i="29"/>
  <c r="E32" i="29"/>
  <c r="G32" i="29"/>
  <c r="I32" i="29"/>
  <c r="K32" i="29"/>
  <c r="M32" i="29"/>
  <c r="C34" i="29"/>
  <c r="C33" i="29"/>
  <c r="D57" i="29" s="1"/>
  <c r="E34" i="29"/>
  <c r="E33" i="29" s="1"/>
  <c r="D58" i="29"/>
  <c r="G34" i="29"/>
  <c r="G33" i="29" s="1"/>
  <c r="D59" i="29" s="1"/>
  <c r="I34" i="29"/>
  <c r="I33" i="29" s="1"/>
  <c r="D60" i="29" s="1"/>
  <c r="K34" i="29"/>
  <c r="K33" i="29"/>
  <c r="D61" i="29" s="1"/>
  <c r="M34" i="29"/>
  <c r="M33" i="29" s="1"/>
  <c r="D62" i="29" s="1"/>
  <c r="C36" i="29"/>
  <c r="H57" i="29" s="1"/>
  <c r="E36" i="29"/>
  <c r="H58" i="29" s="1"/>
  <c r="G36" i="29"/>
  <c r="H59" i="29" s="1"/>
  <c r="I59" i="29" s="1"/>
  <c r="I36" i="29"/>
  <c r="H60" i="29" s="1"/>
  <c r="K36" i="29"/>
  <c r="H61" i="29" s="1"/>
  <c r="M36" i="29"/>
  <c r="H62" i="29" s="1"/>
  <c r="A43" i="29"/>
  <c r="A44" i="29"/>
  <c r="A45" i="29"/>
  <c r="A46" i="29"/>
  <c r="A47" i="29"/>
  <c r="A48" i="29"/>
  <c r="A57" i="29"/>
  <c r="G57" i="29"/>
  <c r="I57" i="29" s="1"/>
  <c r="L57" i="29"/>
  <c r="A58" i="29"/>
  <c r="M58" i="29" s="1"/>
  <c r="L58" i="29"/>
  <c r="A59" i="29"/>
  <c r="J59" i="29" s="1"/>
  <c r="L59" i="29"/>
  <c r="A60" i="29"/>
  <c r="J60" i="29" s="1"/>
  <c r="C60" i="29"/>
  <c r="E60" i="29"/>
  <c r="L60" i="29"/>
  <c r="M60" i="29"/>
  <c r="A61" i="29"/>
  <c r="M61" i="29" s="1"/>
  <c r="G61" i="29"/>
  <c r="J61" i="29"/>
  <c r="L61" i="29"/>
  <c r="A62" i="29"/>
  <c r="E62" i="29" s="1"/>
  <c r="J62" i="29"/>
  <c r="L62" i="29"/>
  <c r="M62" i="29"/>
  <c r="A72" i="29"/>
  <c r="E72" i="29"/>
  <c r="F72" i="29"/>
  <c r="G72" i="29"/>
  <c r="K72" i="29"/>
  <c r="A73" i="29"/>
  <c r="B73" i="29" s="1"/>
  <c r="E73" i="29"/>
  <c r="F73" i="29"/>
  <c r="F78" i="29" s="1"/>
  <c r="G73" i="29"/>
  <c r="I73" i="29"/>
  <c r="J73" i="29"/>
  <c r="K73" i="29"/>
  <c r="A74" i="29"/>
  <c r="B74" i="29" s="1"/>
  <c r="E74" i="29"/>
  <c r="F74" i="29"/>
  <c r="G74" i="29"/>
  <c r="I74" i="29"/>
  <c r="J74" i="29"/>
  <c r="K74" i="29"/>
  <c r="A75" i="29"/>
  <c r="B75" i="29" s="1"/>
  <c r="E75" i="29"/>
  <c r="F75" i="29"/>
  <c r="G75" i="29"/>
  <c r="I75" i="29"/>
  <c r="J75" i="29"/>
  <c r="K75" i="29"/>
  <c r="A76" i="29"/>
  <c r="B76" i="29" s="1"/>
  <c r="E76" i="29"/>
  <c r="F76" i="29"/>
  <c r="G76" i="29"/>
  <c r="I76" i="29"/>
  <c r="J76" i="29"/>
  <c r="K76" i="29"/>
  <c r="A77" i="29"/>
  <c r="B77" i="29" s="1"/>
  <c r="E77" i="29"/>
  <c r="F77" i="29"/>
  <c r="G77" i="29"/>
  <c r="I77" i="29"/>
  <c r="J77" i="29"/>
  <c r="K77" i="29"/>
  <c r="B7" i="15"/>
  <c r="E7" i="15"/>
  <c r="D13" i="15" s="1"/>
  <c r="E13" i="15" s="1"/>
  <c r="I7" i="15"/>
  <c r="B11" i="15"/>
  <c r="B12" i="15"/>
  <c r="B13" i="15"/>
  <c r="C14" i="15"/>
  <c r="B15" i="15"/>
  <c r="B16" i="15"/>
  <c r="B17" i="15"/>
  <c r="B18" i="15"/>
  <c r="B19" i="15"/>
  <c r="C20" i="15"/>
  <c r="B21" i="15"/>
  <c r="B22" i="15"/>
  <c r="C23" i="15"/>
  <c r="B24" i="15"/>
  <c r="B25" i="15"/>
  <c r="C27" i="15"/>
  <c r="B28" i="15"/>
  <c r="B29" i="15"/>
  <c r="B30" i="15"/>
  <c r="B31" i="15"/>
  <c r="B32" i="15"/>
  <c r="C33" i="15"/>
  <c r="B34" i="15"/>
  <c r="B35" i="15"/>
  <c r="C39" i="15"/>
  <c r="B40" i="15"/>
  <c r="D40" i="15"/>
  <c r="B42" i="15"/>
  <c r="B43" i="15"/>
  <c r="C45" i="15"/>
  <c r="B46" i="15"/>
  <c r="B48" i="15"/>
  <c r="B49" i="15"/>
  <c r="B50" i="15"/>
  <c r="C51" i="15"/>
  <c r="B52" i="15"/>
  <c r="B53" i="15"/>
  <c r="B54" i="15"/>
  <c r="B55" i="15"/>
  <c r="B56" i="15"/>
  <c r="C57" i="15"/>
  <c r="D7" i="28"/>
  <c r="D8" i="28"/>
  <c r="D9" i="28"/>
  <c r="D10" i="28"/>
  <c r="D11" i="28"/>
  <c r="D12" i="28"/>
  <c r="D13" i="28"/>
  <c r="D14" i="28"/>
  <c r="D15" i="28"/>
  <c r="D16" i="28"/>
  <c r="E16" i="28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2" i="28"/>
  <c r="D33" i="28"/>
  <c r="D34" i="28"/>
  <c r="D35" i="28"/>
  <c r="D36" i="28"/>
  <c r="D37" i="28"/>
  <c r="D38" i="28"/>
  <c r="D39" i="28"/>
  <c r="D40" i="28"/>
  <c r="D41" i="28"/>
  <c r="D42" i="28"/>
  <c r="D43" i="28"/>
  <c r="D44" i="28"/>
  <c r="D45" i="28"/>
  <c r="J5" i="28"/>
  <c r="J8" i="28"/>
  <c r="J9" i="28"/>
  <c r="J10" i="28"/>
  <c r="J11" i="28"/>
  <c r="J12" i="28"/>
  <c r="J13" i="28"/>
  <c r="J14" i="28"/>
  <c r="J15" i="28"/>
  <c r="J16" i="28"/>
  <c r="J17" i="28"/>
  <c r="J18" i="28"/>
  <c r="J19" i="28"/>
  <c r="J20" i="28"/>
  <c r="J21" i="28"/>
  <c r="N23" i="28"/>
  <c r="N24" i="28"/>
  <c r="B2" i="1"/>
  <c r="G2" i="1"/>
  <c r="B3" i="1"/>
  <c r="G3" i="1"/>
  <c r="B4" i="1"/>
  <c r="G4" i="1"/>
  <c r="B5" i="1"/>
  <c r="B6" i="1"/>
  <c r="E6" i="1"/>
  <c r="B8" i="1"/>
  <c r="G7" i="1"/>
  <c r="F8" i="1"/>
  <c r="E15" i="1"/>
  <c r="G30" i="1"/>
  <c r="G31" i="1"/>
  <c r="G32" i="1"/>
  <c r="G33" i="1"/>
  <c r="G35" i="1"/>
  <c r="F46" i="1"/>
  <c r="J51" i="16"/>
  <c r="J53" i="16"/>
  <c r="J54" i="16"/>
  <c r="J55" i="16"/>
  <c r="J56" i="16"/>
  <c r="J57" i="16"/>
  <c r="J58" i="16"/>
  <c r="G78" i="29"/>
  <c r="E78" i="29"/>
  <c r="D39" i="15" l="1"/>
  <c r="D51" i="15"/>
  <c r="D57" i="15"/>
  <c r="D55" i="15"/>
  <c r="E55" i="15" s="1"/>
  <c r="D46" i="15"/>
  <c r="D45" i="15"/>
  <c r="D38" i="15"/>
  <c r="E38" i="15" s="1"/>
  <c r="D36" i="15"/>
  <c r="E36" i="15" s="1"/>
  <c r="D30" i="15"/>
  <c r="E30" i="15" s="1"/>
  <c r="D26" i="15"/>
  <c r="E26" i="15" s="1"/>
  <c r="D20" i="15"/>
  <c r="D17" i="15"/>
  <c r="D14" i="15"/>
  <c r="D54" i="15"/>
  <c r="E54" i="15" s="1"/>
  <c r="D53" i="15"/>
  <c r="D49" i="15"/>
  <c r="D48" i="15"/>
  <c r="E48" i="15" s="1"/>
  <c r="D47" i="15"/>
  <c r="E47" i="15" s="1"/>
  <c r="D43" i="15"/>
  <c r="E43" i="15" s="1"/>
  <c r="D33" i="15"/>
  <c r="D28" i="15"/>
  <c r="E28" i="15" s="1"/>
  <c r="D27" i="15"/>
  <c r="D23" i="15"/>
  <c r="D19" i="15"/>
  <c r="E19" i="15" s="1"/>
  <c r="G29" i="1"/>
  <c r="G28" i="1"/>
  <c r="I61" i="29"/>
  <c r="G49" i="11"/>
  <c r="G51" i="11"/>
  <c r="H51" i="11" s="1"/>
  <c r="L51" i="11" s="1"/>
  <c r="C58" i="15"/>
  <c r="D58" i="15" s="1"/>
  <c r="J59" i="16"/>
  <c r="E53" i="15"/>
  <c r="E49" i="15"/>
  <c r="E46" i="15"/>
  <c r="E40" i="15"/>
  <c r="E17" i="15"/>
  <c r="K78" i="29"/>
  <c r="E61" i="29"/>
  <c r="G41" i="11"/>
  <c r="N25" i="28"/>
  <c r="E12" i="28" s="1"/>
  <c r="F16" i="28" s="1"/>
  <c r="G25" i="1"/>
  <c r="G22" i="1"/>
  <c r="G21" i="1"/>
  <c r="G23" i="1"/>
  <c r="G24" i="1"/>
  <c r="F3" i="2" a="1"/>
  <c r="F3" i="2" s="1"/>
  <c r="F5" i="2" a="1"/>
  <c r="F5" i="2" s="1"/>
  <c r="F4" i="2" a="1"/>
  <c r="F4" i="2" s="1"/>
  <c r="I60" i="29"/>
  <c r="E59" i="29"/>
  <c r="M59" i="29"/>
  <c r="D11" i="15"/>
  <c r="E11" i="15" s="1"/>
  <c r="D15" i="15"/>
  <c r="E15" i="15" s="1"/>
  <c r="D18" i="15"/>
  <c r="E18" i="15" s="1"/>
  <c r="D21" i="15"/>
  <c r="E21" i="15" s="1"/>
  <c r="E54" i="11"/>
  <c r="D53" i="11"/>
  <c r="E53" i="11" s="1"/>
  <c r="D50" i="11"/>
  <c r="E50" i="11" s="1"/>
  <c r="G50" i="11" s="1"/>
  <c r="H50" i="11" s="1"/>
  <c r="L50" i="11" s="1"/>
  <c r="D52" i="15"/>
  <c r="E52" i="15" s="1"/>
  <c r="D41" i="15"/>
  <c r="E41" i="15" s="1"/>
  <c r="D34" i="15"/>
  <c r="E34" i="15" s="1"/>
  <c r="D31" i="15"/>
  <c r="E31" i="15" s="1"/>
  <c r="D24" i="15"/>
  <c r="E24" i="15" s="1"/>
  <c r="D22" i="15"/>
  <c r="E22" i="15" s="1"/>
  <c r="J58" i="29"/>
  <c r="E57" i="29"/>
  <c r="J57" i="29" s="1"/>
  <c r="M57" i="29" s="1"/>
  <c r="D56" i="15"/>
  <c r="E56" i="15" s="1"/>
  <c r="D50" i="15"/>
  <c r="E50" i="15" s="1"/>
  <c r="E51" i="15" s="1"/>
  <c r="D44" i="15"/>
  <c r="E44" i="15" s="1"/>
  <c r="D42" i="15"/>
  <c r="E42" i="15" s="1"/>
  <c r="D37" i="15"/>
  <c r="E37" i="15" s="1"/>
  <c r="D35" i="15"/>
  <c r="E35" i="15" s="1"/>
  <c r="D32" i="15"/>
  <c r="E32" i="15" s="1"/>
  <c r="D29" i="15"/>
  <c r="E29" i="15" s="1"/>
  <c r="E33" i="15" s="1"/>
  <c r="D25" i="15"/>
  <c r="E25" i="15" s="1"/>
  <c r="D16" i="15"/>
  <c r="E16" i="15" s="1"/>
  <c r="D12" i="15"/>
  <c r="E12" i="15" s="1"/>
  <c r="E58" i="29"/>
  <c r="D52" i="11"/>
  <c r="E52" i="11" s="1"/>
  <c r="O147" i="2" l="1"/>
  <c r="C26" i="1" s="1"/>
  <c r="G112" i="2"/>
  <c r="G105" i="2"/>
  <c r="F158" i="2"/>
  <c r="G126" i="2"/>
  <c r="G98" i="2"/>
  <c r="G119" i="2"/>
  <c r="G173" i="20"/>
  <c r="G153" i="20"/>
  <c r="G163" i="20"/>
  <c r="G143" i="20"/>
  <c r="F178" i="20"/>
  <c r="C34" i="1" s="1"/>
  <c r="E45" i="15"/>
  <c r="H49" i="11"/>
  <c r="G55" i="11"/>
  <c r="A40" i="1"/>
  <c r="G43" i="1"/>
  <c r="P79" i="2"/>
  <c r="G91" i="2"/>
  <c r="F157" i="2"/>
  <c r="F156" i="2"/>
  <c r="O144" i="2"/>
  <c r="O145" i="2"/>
  <c r="C24" i="1" s="1"/>
  <c r="O146" i="2"/>
  <c r="C25" i="1" s="1"/>
  <c r="F159" i="2"/>
  <c r="G27" i="1"/>
  <c r="A43" i="1" s="1"/>
  <c r="P142" i="2"/>
  <c r="P86" i="2"/>
  <c r="P135" i="2"/>
  <c r="P9" i="2"/>
  <c r="P37" i="2"/>
  <c r="P72" i="2"/>
  <c r="P114" i="2"/>
  <c r="P65" i="2"/>
  <c r="P100" i="2"/>
  <c r="P30" i="2"/>
  <c r="P23" i="2"/>
  <c r="P93" i="2"/>
  <c r="P107" i="2"/>
  <c r="P128" i="2"/>
  <c r="P16" i="2"/>
  <c r="P58" i="2"/>
  <c r="P51" i="2"/>
  <c r="P121" i="2"/>
  <c r="P44" i="2"/>
  <c r="O143" i="2"/>
  <c r="G154" i="2"/>
  <c r="G140" i="2"/>
  <c r="G147" i="2"/>
  <c r="G133" i="2"/>
  <c r="Q86" i="2"/>
  <c r="Q37" i="2"/>
  <c r="F155" i="2"/>
  <c r="E36" i="1"/>
  <c r="F177" i="20"/>
  <c r="C33" i="1" s="1"/>
  <c r="G133" i="20"/>
  <c r="G53" i="20"/>
  <c r="G72" i="2"/>
  <c r="G18" i="2"/>
  <c r="G28" i="21"/>
  <c r="G84" i="21"/>
  <c r="G130" i="21"/>
  <c r="G166" i="21"/>
  <c r="F174" i="20"/>
  <c r="G27" i="20"/>
  <c r="G47" i="20"/>
  <c r="F176" i="20"/>
  <c r="C28" i="1" s="1"/>
  <c r="G73" i="20"/>
  <c r="G93" i="20"/>
  <c r="G123" i="20"/>
  <c r="F188" i="21"/>
  <c r="C29" i="1" s="1"/>
  <c r="G64" i="21"/>
  <c r="F190" i="21"/>
  <c r="C32" i="1" s="1"/>
  <c r="G120" i="21"/>
  <c r="G176" i="21"/>
  <c r="G103" i="20"/>
  <c r="G74" i="21"/>
  <c r="F191" i="21"/>
  <c r="C30" i="1" s="1"/>
  <c r="G186" i="21"/>
  <c r="G17" i="20"/>
  <c r="G113" i="20"/>
  <c r="G94" i="21"/>
  <c r="G110" i="21"/>
  <c r="G140" i="21"/>
  <c r="G156" i="21"/>
  <c r="G37" i="20"/>
  <c r="G83" i="20"/>
  <c r="G86" i="2"/>
  <c r="G8" i="21"/>
  <c r="G32" i="2"/>
  <c r="G79" i="2"/>
  <c r="G48" i="21"/>
  <c r="G51" i="2"/>
  <c r="G65" i="2"/>
  <c r="G18" i="21"/>
  <c r="G46" i="2"/>
  <c r="G58" i="2"/>
  <c r="G38" i="21"/>
  <c r="G146" i="21"/>
  <c r="F189" i="21"/>
  <c r="C31" i="1" s="1"/>
  <c r="G100" i="21"/>
  <c r="G63" i="20"/>
  <c r="G54" i="21"/>
  <c r="F175" i="20"/>
  <c r="F179" i="20" s="1"/>
  <c r="G7" i="20"/>
  <c r="G39" i="2"/>
  <c r="F187" i="21"/>
  <c r="G25" i="2"/>
  <c r="G10" i="2"/>
  <c r="B72" i="29"/>
  <c r="M63" i="29"/>
  <c r="E27" i="15"/>
  <c r="E57" i="15"/>
  <c r="E20" i="15"/>
  <c r="E14" i="15"/>
  <c r="E39" i="15"/>
  <c r="E23" i="15"/>
  <c r="C27" i="1" l="1"/>
  <c r="F192" i="21"/>
  <c r="N147" i="2"/>
  <c r="H163" i="20"/>
  <c r="H143" i="20"/>
  <c r="E178" i="20"/>
  <c r="H173" i="20"/>
  <c r="H153" i="20"/>
  <c r="L49" i="11"/>
  <c r="L55" i="11" s="1"/>
  <c r="H55" i="11"/>
  <c r="Q107" i="2"/>
  <c r="Q72" i="2"/>
  <c r="H147" i="2"/>
  <c r="H140" i="2"/>
  <c r="Q58" i="2"/>
  <c r="H91" i="2"/>
  <c r="Q128" i="2"/>
  <c r="Q44" i="2"/>
  <c r="C23" i="1"/>
  <c r="O149" i="2"/>
  <c r="F160" i="2"/>
  <c r="G36" i="1"/>
  <c r="Q9" i="2"/>
  <c r="H119" i="2"/>
  <c r="Q100" i="2"/>
  <c r="Q65" i="2"/>
  <c r="H126" i="2"/>
  <c r="Q121" i="2"/>
  <c r="Q135" i="2"/>
  <c r="Q16" i="2"/>
  <c r="Q142" i="2"/>
  <c r="H105" i="2"/>
  <c r="Q30" i="2"/>
  <c r="H98" i="2"/>
  <c r="Q93" i="2"/>
  <c r="Q114" i="2"/>
  <c r="Q79" i="2"/>
  <c r="H112" i="2"/>
  <c r="Q51" i="2"/>
  <c r="Q23" i="2"/>
  <c r="N145" i="2"/>
  <c r="N148" i="2"/>
  <c r="E159" i="2"/>
  <c r="E158" i="2"/>
  <c r="N146" i="2"/>
  <c r="H133" i="2"/>
  <c r="E156" i="2"/>
  <c r="E157" i="2"/>
  <c r="N144" i="2"/>
  <c r="C21" i="1"/>
  <c r="C22" i="1"/>
  <c r="H154" i="2"/>
  <c r="N143" i="2"/>
  <c r="E155" i="2"/>
  <c r="H18" i="2"/>
  <c r="H51" i="2"/>
  <c r="H54" i="21"/>
  <c r="H58" i="2"/>
  <c r="H37" i="20"/>
  <c r="H146" i="21"/>
  <c r="H25" i="2"/>
  <c r="H186" i="21"/>
  <c r="H65" i="2"/>
  <c r="H113" i="20"/>
  <c r="E189" i="21"/>
  <c r="H10" i="2"/>
  <c r="H28" i="21"/>
  <c r="H48" i="21"/>
  <c r="H8" i="21"/>
  <c r="H63" i="20"/>
  <c r="H123" i="20"/>
  <c r="H27" i="20"/>
  <c r="H39" i="2"/>
  <c r="H32" i="2"/>
  <c r="H94" i="21"/>
  <c r="H93" i="20"/>
  <c r="H53" i="20"/>
  <c r="H130" i="21"/>
  <c r="E187" i="21"/>
  <c r="H140" i="21"/>
  <c r="H110" i="21"/>
  <c r="H103" i="20"/>
  <c r="E188" i="21"/>
  <c r="H46" i="2"/>
  <c r="H156" i="21"/>
  <c r="H64" i="21"/>
  <c r="H72" i="2"/>
  <c r="H79" i="2"/>
  <c r="H73" i="20"/>
  <c r="H18" i="21"/>
  <c r="H17" i="20"/>
  <c r="E176" i="20"/>
  <c r="H86" i="2"/>
  <c r="H7" i="20"/>
  <c r="H120" i="21"/>
  <c r="H166" i="21"/>
  <c r="H84" i="21"/>
  <c r="H74" i="21"/>
  <c r="H38" i="21"/>
  <c r="H47" i="20"/>
  <c r="H133" i="20"/>
  <c r="H176" i="21"/>
  <c r="H100" i="21"/>
  <c r="H83" i="20"/>
  <c r="E190" i="21"/>
  <c r="E177" i="20"/>
  <c r="E175" i="20"/>
  <c r="E191" i="21"/>
  <c r="E174" i="20"/>
  <c r="E58" i="15"/>
  <c r="J72" i="29"/>
  <c r="J78" i="29" s="1"/>
  <c r="I72" i="29"/>
  <c r="I78" i="29" s="1"/>
  <c r="B78" i="29"/>
  <c r="M78" i="29" l="1"/>
  <c r="O154" i="2"/>
  <c r="C36" i="1"/>
  <c r="N149" i="2"/>
  <c r="E160" i="2"/>
  <c r="H174" i="20"/>
  <c r="E192" i="21"/>
  <c r="E179" i="20"/>
  <c r="D61" i="15"/>
  <c r="H62" i="15" s="1"/>
  <c r="G45" i="15"/>
  <c r="G51" i="15"/>
  <c r="G33" i="15"/>
  <c r="G23" i="15"/>
  <c r="G20" i="15"/>
  <c r="G57" i="15"/>
  <c r="N72" i="29"/>
  <c r="M72" i="29"/>
  <c r="G27" i="15"/>
  <c r="G14" i="15"/>
  <c r="G39" i="15"/>
  <c r="N154" i="2" l="1"/>
  <c r="E37" i="1"/>
  <c r="G58" i="15"/>
  <c r="H14" i="15"/>
  <c r="H20" i="15"/>
  <c r="H23" i="15"/>
  <c r="H51" i="15"/>
  <c r="H39" i="15"/>
  <c r="H45" i="15"/>
  <c r="H27" i="15"/>
  <c r="H33" i="15"/>
  <c r="H57" i="15"/>
  <c r="H58" i="15" l="1"/>
</calcChain>
</file>

<file path=xl/sharedStrings.xml><?xml version="1.0" encoding="utf-8"?>
<sst xmlns="http://schemas.openxmlformats.org/spreadsheetml/2006/main" count="3588" uniqueCount="597">
  <si>
    <t>Baumartenschlüssel</t>
  </si>
  <si>
    <t>Baumart</t>
  </si>
  <si>
    <t>Bezeichnung</t>
  </si>
  <si>
    <t>BAGr.</t>
  </si>
  <si>
    <t>Abk.</t>
  </si>
  <si>
    <t>intern</t>
  </si>
  <si>
    <t>Bund</t>
  </si>
  <si>
    <t>Tei</t>
  </si>
  <si>
    <t>Traubeneiche</t>
  </si>
  <si>
    <t>Ei</t>
  </si>
  <si>
    <t>Sei</t>
  </si>
  <si>
    <t>Stieleiche</t>
  </si>
  <si>
    <t>ÜEi</t>
  </si>
  <si>
    <t>übrige Eichen</t>
  </si>
  <si>
    <t>Rei</t>
  </si>
  <si>
    <t>Roteiche</t>
  </si>
  <si>
    <t>Bu</t>
  </si>
  <si>
    <t>Buche</t>
  </si>
  <si>
    <t>Pap</t>
  </si>
  <si>
    <t>Pappel</t>
  </si>
  <si>
    <t>SLbh</t>
  </si>
  <si>
    <t>Ulm</t>
  </si>
  <si>
    <t>Ulme</t>
  </si>
  <si>
    <t>Es</t>
  </si>
  <si>
    <t>Esche</t>
  </si>
  <si>
    <t>Bah</t>
  </si>
  <si>
    <t>Bergahorn</t>
  </si>
  <si>
    <t>Sah</t>
  </si>
  <si>
    <t>Spitzahorn</t>
  </si>
  <si>
    <t>Kir</t>
  </si>
  <si>
    <t>Kirsche</t>
  </si>
  <si>
    <t>Lin</t>
  </si>
  <si>
    <t>Linde</t>
  </si>
  <si>
    <t>Nus</t>
  </si>
  <si>
    <t>Nuss</t>
  </si>
  <si>
    <t>Eka</t>
  </si>
  <si>
    <t>Edelkastanie</t>
  </si>
  <si>
    <t>ÜEl</t>
  </si>
  <si>
    <t>übrige Edelaubholzarten</t>
  </si>
  <si>
    <t>Bir</t>
  </si>
  <si>
    <t>Birke</t>
  </si>
  <si>
    <t>Erl</t>
  </si>
  <si>
    <t>Erle</t>
  </si>
  <si>
    <t>Hbu</t>
  </si>
  <si>
    <t>Hainbuche</t>
  </si>
  <si>
    <t>Asp</t>
  </si>
  <si>
    <t>Aspe u. übrige Wildpappeln</t>
  </si>
  <si>
    <t>Wei</t>
  </si>
  <si>
    <t>Weide</t>
  </si>
  <si>
    <t>Rob</t>
  </si>
  <si>
    <t>Robinie</t>
  </si>
  <si>
    <t>ÜLh</t>
  </si>
  <si>
    <t>übrige Laubholzarten</t>
  </si>
  <si>
    <t>Fi</t>
  </si>
  <si>
    <t>Fichte</t>
  </si>
  <si>
    <t>Sfi</t>
  </si>
  <si>
    <t>Sitkafichte</t>
  </si>
  <si>
    <t>Ofi</t>
  </si>
  <si>
    <t>Omoricafichte</t>
  </si>
  <si>
    <t xml:space="preserve">ÜFi </t>
  </si>
  <si>
    <t>übrige Fichten</t>
  </si>
  <si>
    <t>Ta</t>
  </si>
  <si>
    <t>Tanne</t>
  </si>
  <si>
    <t>Pro</t>
  </si>
  <si>
    <t>Abies procera</t>
  </si>
  <si>
    <t>Gra</t>
  </si>
  <si>
    <t>Abies grandis</t>
  </si>
  <si>
    <t>ÜTa</t>
  </si>
  <si>
    <t>übrige Tanne</t>
  </si>
  <si>
    <t>Dou</t>
  </si>
  <si>
    <t>Douglasie</t>
  </si>
  <si>
    <t>Du</t>
  </si>
  <si>
    <t>Thu</t>
  </si>
  <si>
    <t>Thuja</t>
  </si>
  <si>
    <t>Tsu</t>
  </si>
  <si>
    <t>Tsuga</t>
  </si>
  <si>
    <t>ÜNh</t>
  </si>
  <si>
    <t>übrige Nadelholzarten</t>
  </si>
  <si>
    <t>Ki</t>
  </si>
  <si>
    <t>Kiefer</t>
  </si>
  <si>
    <t>Ski</t>
  </si>
  <si>
    <t>Schwarzkiefer</t>
  </si>
  <si>
    <t>Wey</t>
  </si>
  <si>
    <t>Weymouthskiefer</t>
  </si>
  <si>
    <t>ÜKi</t>
  </si>
  <si>
    <t>übrige Kiefern</t>
  </si>
  <si>
    <t>ELä</t>
  </si>
  <si>
    <t>europäische Lärche</t>
  </si>
  <si>
    <t>JLä</t>
  </si>
  <si>
    <t>japanische Lärche</t>
  </si>
  <si>
    <t>ALä</t>
  </si>
  <si>
    <t>andere Lärchen</t>
  </si>
  <si>
    <t>Verwendungssorten</t>
  </si>
  <si>
    <t>Abkürzung</t>
  </si>
  <si>
    <t>Stärkeklassen</t>
  </si>
  <si>
    <t>Furnierholz</t>
  </si>
  <si>
    <t>F</t>
  </si>
  <si>
    <t>1a</t>
  </si>
  <si>
    <t>Teilfurnier, Messerholz</t>
  </si>
  <si>
    <t>TF</t>
  </si>
  <si>
    <t>Schälholz</t>
  </si>
  <si>
    <t>SH</t>
  </si>
  <si>
    <t>Lamellenholz</t>
  </si>
  <si>
    <t>LA</t>
  </si>
  <si>
    <t>Blochholz</t>
  </si>
  <si>
    <t>BL</t>
  </si>
  <si>
    <t>Schneide-, Bauholz</t>
  </si>
  <si>
    <t>SB</t>
  </si>
  <si>
    <t>1b1</t>
  </si>
  <si>
    <t>Rammpfahlholz</t>
  </si>
  <si>
    <t>R</t>
  </si>
  <si>
    <t>Mastenholz</t>
  </si>
  <si>
    <t>M</t>
  </si>
  <si>
    <t>1b2</t>
  </si>
  <si>
    <t>Profilspanerholz</t>
  </si>
  <si>
    <t>PS</t>
  </si>
  <si>
    <t>Verpackungs-, Palettenholz</t>
  </si>
  <si>
    <t>VP</t>
  </si>
  <si>
    <t>Parkettholz</t>
  </si>
  <si>
    <t>PK</t>
  </si>
  <si>
    <t>2a</t>
  </si>
  <si>
    <t>Rohschäfte</t>
  </si>
  <si>
    <t>RS</t>
  </si>
  <si>
    <t>Nutzschichtholz</t>
  </si>
  <si>
    <t>NS</t>
  </si>
  <si>
    <t>Grubenschichtholz</t>
  </si>
  <si>
    <t>GS</t>
  </si>
  <si>
    <t>Zellstoff- (Papier-) und Holzwerkstoffholz</t>
  </si>
  <si>
    <t>IL,IS,HS</t>
  </si>
  <si>
    <t>Sägefähiges Industrieholz-lang</t>
  </si>
  <si>
    <t>IL</t>
  </si>
  <si>
    <t>2b</t>
  </si>
  <si>
    <t>Grubenlangholz</t>
  </si>
  <si>
    <t>GL</t>
  </si>
  <si>
    <t>Nutzindustrieholz-lang</t>
  </si>
  <si>
    <t>NL</t>
  </si>
  <si>
    <t>Brenn-/Energieholz</t>
  </si>
  <si>
    <t>S, IL,HS,NH</t>
  </si>
  <si>
    <t>3a</t>
  </si>
  <si>
    <t>3b</t>
  </si>
  <si>
    <t>Nummerbuch</t>
  </si>
  <si>
    <t>Holz-
Nr.:</t>
  </si>
  <si>
    <t>BA</t>
  </si>
  <si>
    <t>ST</t>
  </si>
  <si>
    <t>Menge
fm o.R.</t>
  </si>
  <si>
    <t>Los</t>
  </si>
  <si>
    <t>Bemerkungen</t>
  </si>
  <si>
    <t>Nummerbuch-Titelblatt</t>
  </si>
  <si>
    <t>Forstamt</t>
  </si>
  <si>
    <t>Forstrevier</t>
  </si>
  <si>
    <t>Waldbesitzer</t>
  </si>
  <si>
    <t>Betrieb</t>
  </si>
  <si>
    <t>Produktionszeitraum</t>
  </si>
  <si>
    <t>Abnahme-Nr.</t>
  </si>
  <si>
    <t>Nutzungsart</t>
  </si>
  <si>
    <t>Schäden</t>
  </si>
  <si>
    <t>Art</t>
  </si>
  <si>
    <t>Holzartengruppe (%-Anteil)</t>
  </si>
  <si>
    <t>Eiche</t>
  </si>
  <si>
    <t>Kommentar</t>
  </si>
  <si>
    <t>Holzmengen</t>
  </si>
  <si>
    <t>fm o.R.</t>
  </si>
  <si>
    <t>NH fm o.R.</t>
  </si>
  <si>
    <t>SA fm o.R.</t>
  </si>
  <si>
    <t>Waldort (e)</t>
  </si>
  <si>
    <t>Erstellung</t>
  </si>
  <si>
    <t>Name</t>
  </si>
  <si>
    <t>Datum</t>
  </si>
  <si>
    <t>Nz.:</t>
  </si>
  <si>
    <t>Alle</t>
  </si>
  <si>
    <t>L</t>
  </si>
  <si>
    <t>B</t>
  </si>
  <si>
    <t>C</t>
  </si>
  <si>
    <t>OA</t>
  </si>
  <si>
    <t>Nr.:</t>
  </si>
  <si>
    <t>Fläche/ha</t>
  </si>
  <si>
    <t>Unterschrift</t>
  </si>
  <si>
    <t>A</t>
  </si>
  <si>
    <t>BR</t>
  </si>
  <si>
    <t>D</t>
  </si>
  <si>
    <t>Verkauf</t>
  </si>
  <si>
    <t>Nr.</t>
  </si>
  <si>
    <t>fm</t>
  </si>
  <si>
    <t>Lä</t>
  </si>
  <si>
    <t>7 cm o.R.</t>
  </si>
  <si>
    <t>FWJ</t>
  </si>
  <si>
    <t xml:space="preserve">Polter-Nr.: </t>
  </si>
  <si>
    <t>SFi</t>
  </si>
  <si>
    <t>8 cm o.R.</t>
  </si>
  <si>
    <t>Abtlg:</t>
  </si>
  <si>
    <t xml:space="preserve">9 cm o.R. </t>
  </si>
  <si>
    <t>Pr</t>
  </si>
  <si>
    <t>9,5 cm o.R.</t>
  </si>
  <si>
    <t xml:space="preserve">Baum=   </t>
  </si>
  <si>
    <t>KA</t>
  </si>
  <si>
    <t>Gr</t>
  </si>
  <si>
    <t>10 cm o.R.</t>
  </si>
  <si>
    <t>art:</t>
  </si>
  <si>
    <t>Fixlänge m</t>
  </si>
  <si>
    <t>Mindestzopf</t>
  </si>
  <si>
    <t>11 cm o.R.</t>
  </si>
  <si>
    <t>12 cm o.R.</t>
  </si>
  <si>
    <t>Mitte</t>
  </si>
  <si>
    <t>Kreisfläche</t>
  </si>
  <si>
    <t>Stück</t>
  </si>
  <si>
    <t>Längensumme</t>
  </si>
  <si>
    <t>Menge</t>
  </si>
  <si>
    <t>Stärke=</t>
  </si>
  <si>
    <t>Anteil</t>
  </si>
  <si>
    <t>Verkaufs=</t>
  </si>
  <si>
    <t>eL</t>
  </si>
  <si>
    <t>13 cm o.R.</t>
  </si>
  <si>
    <t>cm o.R.</t>
  </si>
  <si>
    <t>qm</t>
  </si>
  <si>
    <t>m</t>
  </si>
  <si>
    <t>klasse</t>
  </si>
  <si>
    <t>%</t>
  </si>
  <si>
    <t>jL</t>
  </si>
  <si>
    <t>14 cm o.R.</t>
  </si>
  <si>
    <t>15 cm o.R.</t>
  </si>
  <si>
    <t>16 cm o.R.</t>
  </si>
  <si>
    <t>Bi</t>
  </si>
  <si>
    <t>17 cm o.R.</t>
  </si>
  <si>
    <t>Ob</t>
  </si>
  <si>
    <t>Er</t>
  </si>
  <si>
    <t>18 cm o. R.</t>
  </si>
  <si>
    <t>19 cm o.R.</t>
  </si>
  <si>
    <t>20 cm o.R.</t>
  </si>
  <si>
    <t>Gesamt:</t>
  </si>
  <si>
    <t xml:space="preserve">Durchschnittl. Stückmasse </t>
  </si>
  <si>
    <t>der Stichprobe:</t>
  </si>
  <si>
    <t>Gesamtstückzahl:</t>
  </si>
  <si>
    <t>menge:</t>
  </si>
  <si>
    <r>
      <t>menge</t>
    </r>
    <r>
      <rPr>
        <sz val="8"/>
        <rFont val="Arial"/>
        <family val="2"/>
      </rPr>
      <t xml:space="preserve"> .</t>
    </r>
  </si>
  <si>
    <t>Gesamt</t>
  </si>
  <si>
    <t>Vermessung von Schichtholz im Sektionsverfahren</t>
  </si>
  <si>
    <t>Waldort:</t>
  </si>
  <si>
    <t>Baumart:</t>
  </si>
  <si>
    <t>Sortiment:</t>
  </si>
  <si>
    <t>9 cm o.R.</t>
  </si>
  <si>
    <t>Mindestzopf:</t>
  </si>
  <si>
    <t>Lfd.</t>
  </si>
  <si>
    <t xml:space="preserve">Polter Nr.: </t>
  </si>
  <si>
    <t>Polter Nr.:</t>
  </si>
  <si>
    <t>Polterhöhe</t>
  </si>
  <si>
    <t>vorne</t>
  </si>
  <si>
    <t>hinten</t>
  </si>
  <si>
    <t xml:space="preserve">vorne </t>
  </si>
  <si>
    <t>18 cm o.R.</t>
  </si>
  <si>
    <t>34 cm o.R.</t>
  </si>
  <si>
    <t>Sa.:</t>
  </si>
  <si>
    <t>\Höhe</t>
  </si>
  <si>
    <t>Länge</t>
  </si>
  <si>
    <t>üHöhe</t>
  </si>
  <si>
    <t>üLänge</t>
  </si>
  <si>
    <t>Polter</t>
  </si>
  <si>
    <t>Rollen=</t>
  </si>
  <si>
    <t>Polter=</t>
  </si>
  <si>
    <t>Rm</t>
  </si>
  <si>
    <t>zuzügl.</t>
  </si>
  <si>
    <t>./. 4%</t>
  </si>
  <si>
    <t>Ab=</t>
  </si>
  <si>
    <t>Faktor</t>
  </si>
  <si>
    <t>länge m</t>
  </si>
  <si>
    <t>Länge m</t>
  </si>
  <si>
    <t>Höhe m</t>
  </si>
  <si>
    <t>m.R.</t>
  </si>
  <si>
    <t>Rest</t>
  </si>
  <si>
    <t>Über=</t>
  </si>
  <si>
    <t>schlag</t>
  </si>
  <si>
    <t>rm m.R.</t>
  </si>
  <si>
    <t>maß</t>
  </si>
  <si>
    <t>3%</t>
  </si>
  <si>
    <t>4%</t>
  </si>
  <si>
    <t>4,5%</t>
  </si>
  <si>
    <t>5%</t>
  </si>
  <si>
    <t>7%</t>
  </si>
  <si>
    <t>Reduktionsfaktoren (r)</t>
  </si>
  <si>
    <t>RL</t>
  </si>
  <si>
    <t>r</t>
  </si>
  <si>
    <t>Zusammenstellung des Einschlages</t>
  </si>
  <si>
    <t>FWJ:</t>
  </si>
  <si>
    <t>Abt.:</t>
  </si>
  <si>
    <t>Sortiment</t>
  </si>
  <si>
    <t>Schichtmaß</t>
  </si>
  <si>
    <t>Stichprobe</t>
  </si>
  <si>
    <t>Verkaufs-</t>
  </si>
  <si>
    <t>HAB</t>
  </si>
  <si>
    <t>Sorte</t>
  </si>
  <si>
    <t>Zopf</t>
  </si>
  <si>
    <t>menge</t>
  </si>
  <si>
    <t>Hiebsmasse Gesamt:</t>
  </si>
  <si>
    <t>Davon:</t>
  </si>
  <si>
    <t>Grandis</t>
  </si>
  <si>
    <t>Kontrolle</t>
  </si>
  <si>
    <t>Aufarbeitung durch Harvester</t>
  </si>
  <si>
    <t>Schlag</t>
  </si>
  <si>
    <r>
      <t>Kursivdruck</t>
    </r>
    <r>
      <rPr>
        <sz val="9"/>
        <rFont val="Arial"/>
        <family val="2"/>
      </rPr>
      <t xml:space="preserve"> ist Kontrollmaß!</t>
    </r>
  </si>
  <si>
    <t>Stck</t>
  </si>
  <si>
    <t>Gü</t>
  </si>
  <si>
    <t>So</t>
  </si>
  <si>
    <t>Nummerbuch-Name</t>
  </si>
  <si>
    <t>Nummerbuch-Art</t>
  </si>
  <si>
    <t>Zusammenstellung Laubholz</t>
  </si>
  <si>
    <t>Zusammenstellung Nadelholz weiß</t>
  </si>
  <si>
    <t>Zusammenstellung Nadelholz rot</t>
  </si>
  <si>
    <t>SaSt.</t>
  </si>
  <si>
    <t>54413 Beuren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</si>
  <si>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</si>
  <si>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</si>
  <si>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</si>
  <si>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</si>
  <si>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</si>
  <si>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</si>
  <si>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Arbeitsmappe)</t>
  </si>
  <si>
    <t>Angaben allgemeiner Art</t>
  </si>
  <si>
    <t>Entwickelt von Werner Luck</t>
  </si>
  <si>
    <t>Hauptstraße 2</t>
  </si>
  <si>
    <t>Tel.: 06586/986025</t>
  </si>
  <si>
    <t>Angaben, die Sie auf diesem Blatt machen,</t>
  </si>
  <si>
    <t xml:space="preserve">werden in die folgenden Blätter </t>
  </si>
  <si>
    <t>übernommen.</t>
  </si>
  <si>
    <t>Holzaufnahme</t>
  </si>
  <si>
    <t>Führen Sie Ihre Holz- und Loslisten in Excel. Erstellen Sie Verkaufsabrechungen und Statistiken. Verwalten</t>
  </si>
  <si>
    <t>Sie komfortabel Ihre Kunden und Lieferanten.</t>
  </si>
  <si>
    <t>MB-Nr.:</t>
  </si>
  <si>
    <t xml:space="preserve">WJ  </t>
  </si>
  <si>
    <t>109 a1</t>
  </si>
  <si>
    <t>HHJ/WJ</t>
  </si>
  <si>
    <t>MB-Nr./Plan-Nr.</t>
  </si>
  <si>
    <t>Plan-Nr./MB-Nr.</t>
  </si>
  <si>
    <t>Sa.LbH</t>
  </si>
  <si>
    <t>Sa.NdHw</t>
  </si>
  <si>
    <t>Sa.NdHr</t>
  </si>
  <si>
    <t>BA-Schlüssel</t>
  </si>
  <si>
    <t>Sorten-, Stärkeschlüssel</t>
  </si>
  <si>
    <t>ABSCHNIT</t>
  </si>
  <si>
    <t>Schichtholz L</t>
  </si>
  <si>
    <t>Schichtholz IS</t>
  </si>
  <si>
    <t>Zusammenstellung HV</t>
  </si>
  <si>
    <t>Zusammentsellung nach Abt.</t>
  </si>
  <si>
    <t>Titelblatt</t>
  </si>
  <si>
    <t>Sa.Laubholz</t>
  </si>
  <si>
    <t>Sa. Nadelholz weiß</t>
  </si>
  <si>
    <t>Sa.Nadelholz rot</t>
  </si>
  <si>
    <t>Sorte, Stärke</t>
  </si>
  <si>
    <t>Zusammenstellung nach Abt.</t>
  </si>
  <si>
    <t>Info!A1</t>
  </si>
  <si>
    <t>Holzrechnung</t>
  </si>
  <si>
    <t>Preise</t>
  </si>
  <si>
    <t>Kunden</t>
  </si>
  <si>
    <t>Lieferanten</t>
  </si>
  <si>
    <t>Losliste</t>
  </si>
  <si>
    <t>Excel-Anwendung speziell für den Kleinwaldbesitzer</t>
  </si>
  <si>
    <t>Nummerbuchtitel (Eintragungen werden in betroffene Folgeblätter übernommen)</t>
  </si>
  <si>
    <t xml:space="preserve">Zusammenstellung Laubholz </t>
  </si>
  <si>
    <t>Baumarten-Schlüssel</t>
  </si>
  <si>
    <t>Sorten- und Stärkenschlüssel</t>
  </si>
  <si>
    <t>Massenberechnung nach Stichprobenverfahren</t>
  </si>
  <si>
    <t>Massenberechnung nach Mittendurchmesser</t>
  </si>
  <si>
    <t>Sektionsvermessung</t>
  </si>
  <si>
    <t>Zusammenstellung Aufarbeitungsmengen Vollernter</t>
  </si>
  <si>
    <t>Zusammenstellung Aufarbeitungsmengen nach Abteilungen</t>
  </si>
  <si>
    <t>Losliste für den Holzverkauf</t>
  </si>
  <si>
    <t>Holzverkaufsrechnung</t>
  </si>
  <si>
    <t>Preistabellen</t>
  </si>
  <si>
    <t>Kundenverzeichnis</t>
  </si>
  <si>
    <t>Lieferantenverzeichnis</t>
  </si>
  <si>
    <t>134 a1</t>
  </si>
  <si>
    <t>Jesner</t>
  </si>
  <si>
    <t>Ø</t>
  </si>
  <si>
    <t>Pony</t>
  </si>
  <si>
    <t>129 a</t>
  </si>
  <si>
    <t>WJ:</t>
  </si>
  <si>
    <t>SW</t>
  </si>
  <si>
    <t>Durchm.</t>
  </si>
  <si>
    <t>Inhalt</t>
  </si>
  <si>
    <t>Summe</t>
  </si>
  <si>
    <t>cm</t>
  </si>
  <si>
    <t>Stamm</t>
  </si>
  <si>
    <t>(durchschn.</t>
  </si>
  <si>
    <t xml:space="preserve">(Summe </t>
  </si>
  <si>
    <t>Inhalt der</t>
  </si>
  <si>
    <t>der Stipro</t>
  </si>
  <si>
    <t>: Stück</t>
  </si>
  <si>
    <t>Ges.Stück)</t>
  </si>
  <si>
    <t>Stipro)</t>
  </si>
  <si>
    <t>Stipro</t>
  </si>
  <si>
    <r>
      <t xml:space="preserve">Stpro  </t>
    </r>
    <r>
      <rPr>
        <b/>
        <sz val="9"/>
        <rFont val="Arial"/>
        <family val="2"/>
      </rPr>
      <t>x</t>
    </r>
  </si>
  <si>
    <t>Sektions-Raummaßverfahren für maschinengesetztes Kurzholz</t>
  </si>
  <si>
    <t xml:space="preserve">Forstamt </t>
  </si>
  <si>
    <t xml:space="preserve">Forstrevier </t>
  </si>
  <si>
    <t>Forstbetrieb</t>
  </si>
  <si>
    <t>Distr./Abt.:</t>
  </si>
  <si>
    <t>Fläche (ha):</t>
  </si>
  <si>
    <t>Mindestzopf-Ø</t>
  </si>
  <si>
    <t>Sorte:</t>
  </si>
  <si>
    <t>Bestelllänge:</t>
  </si>
  <si>
    <t>Lagerort(e):</t>
  </si>
  <si>
    <t>Los-Nr.:</t>
  </si>
  <si>
    <t>Datum:</t>
  </si>
  <si>
    <t>Unterschrift:</t>
  </si>
  <si>
    <t>Polterseite</t>
  </si>
  <si>
    <t>Poltervermessung</t>
  </si>
  <si>
    <t>Poltergesamtlänge</t>
  </si>
  <si>
    <t>Sektionslänge</t>
  </si>
  <si>
    <t>Länge Polterteil A</t>
  </si>
  <si>
    <t>Länge Polterteil B</t>
  </si>
  <si>
    <t>Ø Länge Polterteil A</t>
  </si>
  <si>
    <t>Ø Länge Polterteil B</t>
  </si>
  <si>
    <r>
      <t>1.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</si>
  <si>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2.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</si>
  <si>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3.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</si>
  <si>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4.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</si>
  <si>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5.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</si>
  <si>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6.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</si>
  <si>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7.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</si>
  <si>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8.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</si>
  <si>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9.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</si>
  <si>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10.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</si>
  <si>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t>Sektionshöhen</t>
  </si>
  <si>
    <t>Polterteil A</t>
  </si>
  <si>
    <r>
      <t xml:space="preserve">å </t>
    </r>
    <r>
      <rPr>
        <sz val="8"/>
        <rFont val="Arial Narrow"/>
        <family val="2"/>
      </rPr>
      <t>Sektionshöhen</t>
    </r>
  </si>
  <si>
    <t>Ø Höhe Polterteil A</t>
  </si>
  <si>
    <t>Höhe PolterteilB</t>
  </si>
  <si>
    <t>Ø Höhe Polterteil B</t>
  </si>
  <si>
    <t>Erfassung der Güteanteile (Abschnitte)</t>
  </si>
  <si>
    <t>Erfassung der Güteanteile (IS)</t>
  </si>
  <si>
    <t>Erfassung des Unterlagenvolumens (Schätzung)</t>
  </si>
  <si>
    <t>Bruttoraummaßberechnung (Sägeabschnitte und Industrieschichtholz)</t>
  </si>
  <si>
    <t>Polter-Nr.:</t>
  </si>
  <si>
    <t>Polter-
tiefe</t>
  </si>
  <si>
    <t>mittlere
Länge
Polterteil A</t>
  </si>
  <si>
    <t>mittlere
Höhe
Polterteil A</t>
  </si>
  <si>
    <t>Volumen
Polterteil A</t>
  </si>
  <si>
    <t>mittlere
Länge
Polterteil B</t>
  </si>
  <si>
    <t>mittlere
Höhe
Polterteil B</t>
  </si>
  <si>
    <t>Volumen
Polterteil B</t>
  </si>
  <si>
    <t>Poltervolumen</t>
  </si>
  <si>
    <r>
      <t xml:space="preserve">Unterlagen-
volumen
</t>
    </r>
    <r>
      <rPr>
        <sz val="8"/>
        <rFont val="Agency FB"/>
        <family val="2"/>
      </rPr>
      <t>(Schätzung)</t>
    </r>
  </si>
  <si>
    <t>Gesamt-
volumen</t>
  </si>
  <si>
    <t>T</t>
  </si>
  <si>
    <r>
      <t>Ø L</t>
    </r>
    <r>
      <rPr>
        <vertAlign val="subscript"/>
        <sz val="8"/>
        <rFont val="Arial Narrow"/>
        <family val="2"/>
      </rPr>
      <t>A</t>
    </r>
  </si>
  <si>
    <t>[rm m.R.]</t>
  </si>
  <si>
    <r>
      <t>Vol.</t>
    </r>
    <r>
      <rPr>
        <vertAlign val="subscript"/>
        <sz val="8"/>
        <rFont val="Arial Narrow"/>
        <family val="2"/>
      </rPr>
      <t>c</t>
    </r>
  </si>
  <si>
    <t xml:space="preserve">B </t>
  </si>
  <si>
    <t xml:space="preserve">C </t>
  </si>
  <si>
    <t xml:space="preserve">D </t>
  </si>
  <si>
    <t xml:space="preserve">IS-N </t>
  </si>
  <si>
    <t xml:space="preserve">IS-F </t>
  </si>
  <si>
    <t xml:space="preserve">IS-K </t>
  </si>
  <si>
    <t>[%]</t>
  </si>
  <si>
    <r>
      <t>Ø H</t>
    </r>
    <r>
      <rPr>
        <vertAlign val="subscript"/>
        <sz val="8"/>
        <rFont val="Arial Narrow"/>
        <family val="2"/>
      </rPr>
      <t>A</t>
    </r>
  </si>
  <si>
    <r>
      <t>Vol.</t>
    </r>
    <r>
      <rPr>
        <vertAlign val="subscript"/>
        <sz val="8"/>
        <rFont val="Arial Narrow"/>
        <family val="2"/>
      </rPr>
      <t>A</t>
    </r>
  </si>
  <si>
    <r>
      <t>Ø L</t>
    </r>
    <r>
      <rPr>
        <vertAlign val="subscript"/>
        <sz val="8"/>
        <rFont val="Arial Narrow"/>
        <family val="2"/>
      </rPr>
      <t>B</t>
    </r>
  </si>
  <si>
    <r>
      <t>Ø H</t>
    </r>
    <r>
      <rPr>
        <vertAlign val="subscript"/>
        <sz val="8"/>
        <rFont val="Arial Narrow"/>
        <family val="2"/>
      </rPr>
      <t>B</t>
    </r>
  </si>
  <si>
    <r>
      <t>Vol.</t>
    </r>
    <r>
      <rPr>
        <vertAlign val="subscript"/>
        <sz val="8"/>
        <rFont val="Arial Narrow"/>
        <family val="2"/>
      </rPr>
      <t>B</t>
    </r>
  </si>
  <si>
    <r>
      <t>Vol.</t>
    </r>
    <r>
      <rPr>
        <vertAlign val="subscript"/>
        <sz val="8"/>
        <rFont val="Arial Narrow"/>
        <family val="2"/>
      </rPr>
      <t>AB</t>
    </r>
  </si>
  <si>
    <r>
      <t>Vol.</t>
    </r>
    <r>
      <rPr>
        <vertAlign val="subscript"/>
        <sz val="8"/>
        <rFont val="Arial Narrow"/>
        <family val="2"/>
      </rPr>
      <t>ABC</t>
    </r>
  </si>
  <si>
    <r>
      <t>Vol.</t>
    </r>
    <r>
      <rPr>
        <vertAlign val="subscript"/>
        <sz val="8"/>
        <rFont val="Arial Narrow"/>
        <family val="2"/>
      </rPr>
      <t>C</t>
    </r>
  </si>
  <si>
    <t>= Sp. 8x9x10</t>
  </si>
  <si>
    <t>= Sp. 11 + 14</t>
  </si>
  <si>
    <t>= Sp. 7</t>
  </si>
  <si>
    <t xml:space="preserve"> = Sp. 15+ 16</t>
  </si>
  <si>
    <t>[m]</t>
  </si>
  <si>
    <t>[Rm m.R.]</t>
  </si>
  <si>
    <t>å</t>
  </si>
  <si>
    <t>Nettoraummaßberechnung</t>
  </si>
  <si>
    <t>(zuzüglich 4% HKS-Übermaß)</t>
  </si>
  <si>
    <t>Netto-Raummaß</t>
  </si>
  <si>
    <t>= Sp. 17 /1,04</t>
  </si>
  <si>
    <t>Zusammenstellung nach Güteklassen</t>
  </si>
  <si>
    <t>(Abschnitte)</t>
  </si>
  <si>
    <t>(Industrieschichtholz)</t>
  </si>
  <si>
    <t>IS-F</t>
  </si>
  <si>
    <t>IS-K</t>
  </si>
  <si>
    <t>IS-N</t>
  </si>
  <si>
    <t>Zusammenstellung</t>
  </si>
  <si>
    <t>nach Baumarten</t>
  </si>
  <si>
    <t>Gesamtvolumen</t>
  </si>
  <si>
    <t>Sp. 18 x 3/100</t>
  </si>
  <si>
    <t>Sp. 18 x 6/100</t>
  </si>
  <si>
    <t>Sp. 18 x 1/100</t>
  </si>
  <si>
    <t>Sp. 18 x 2/100</t>
  </si>
  <si>
    <t>Sp. 18 x 4/100</t>
  </si>
  <si>
    <t>Sp. 18 x 5/100</t>
  </si>
  <si>
    <r>
      <t>å</t>
    </r>
    <r>
      <rPr>
        <sz val="8"/>
        <rFont val="Arial Narrow"/>
        <family val="2"/>
      </rPr>
      <t xml:space="preserve"> H</t>
    </r>
    <r>
      <rPr>
        <vertAlign val="subscript"/>
        <sz val="8"/>
        <rFont val="Arial Narrow"/>
        <family val="2"/>
      </rPr>
      <t>A</t>
    </r>
    <r>
      <rPr>
        <sz val="8"/>
        <rFont val="Arial Narrow"/>
        <family val="2"/>
      </rPr>
      <t xml:space="preserve"> [m]</t>
    </r>
  </si>
  <si>
    <r>
      <t>Ø H</t>
    </r>
    <r>
      <rPr>
        <vertAlign val="subscript"/>
        <sz val="8"/>
        <rFont val="Arial Narrow"/>
        <family val="2"/>
      </rPr>
      <t xml:space="preserve">A </t>
    </r>
    <r>
      <rPr>
        <sz val="8"/>
        <rFont val="Arial Narrow"/>
        <family val="2"/>
      </rPr>
      <t>[m]</t>
    </r>
  </si>
  <si>
    <r>
      <t>H</t>
    </r>
    <r>
      <rPr>
        <vertAlign val="subscript"/>
        <sz val="9"/>
        <rFont val="Arial Narrow"/>
        <family val="2"/>
      </rPr>
      <t>B</t>
    </r>
    <r>
      <rPr>
        <sz val="9"/>
        <rFont val="Arial Narrow"/>
        <family val="2"/>
      </rPr>
      <t xml:space="preserve"> [m]</t>
    </r>
  </si>
  <si>
    <r>
      <t>L</t>
    </r>
    <r>
      <rPr>
        <vertAlign val="subscript"/>
        <sz val="9"/>
        <rFont val="Arial Narrow"/>
        <family val="2"/>
      </rPr>
      <t>AB</t>
    </r>
    <r>
      <rPr>
        <sz val="9"/>
        <rFont val="Arial Narrow"/>
        <family val="2"/>
      </rPr>
      <t xml:space="preserve"> [m]</t>
    </r>
  </si>
  <si>
    <r>
      <t>L</t>
    </r>
    <r>
      <rPr>
        <vertAlign val="subscript"/>
        <sz val="9"/>
        <rFont val="Arial Narrow"/>
        <family val="2"/>
      </rPr>
      <t>S</t>
    </r>
    <r>
      <rPr>
        <sz val="9"/>
        <rFont val="Arial Narrow"/>
        <family val="2"/>
      </rPr>
      <t xml:space="preserve"> [m]</t>
    </r>
  </si>
  <si>
    <r>
      <t>L</t>
    </r>
    <r>
      <rPr>
        <vertAlign val="subscript"/>
        <sz val="9"/>
        <rFont val="Arial Narrow"/>
        <family val="2"/>
      </rPr>
      <t>A</t>
    </r>
    <r>
      <rPr>
        <sz val="9"/>
        <rFont val="Arial Narrow"/>
        <family val="2"/>
      </rPr>
      <t xml:space="preserve"> [m]</t>
    </r>
  </si>
  <si>
    <r>
      <t>Ø L</t>
    </r>
    <r>
      <rPr>
        <vertAlign val="subscript"/>
        <sz val="9"/>
        <rFont val="Arial Narrow"/>
        <family val="2"/>
      </rPr>
      <t>A</t>
    </r>
    <r>
      <rPr>
        <sz val="9"/>
        <rFont val="Arial Narrow"/>
        <family val="2"/>
      </rPr>
      <t xml:space="preserve"> [m]</t>
    </r>
  </si>
  <si>
    <r>
      <t>L</t>
    </r>
    <r>
      <rPr>
        <vertAlign val="subscript"/>
        <sz val="9"/>
        <rFont val="Arial Narrow"/>
        <family val="2"/>
      </rPr>
      <t>B</t>
    </r>
    <r>
      <rPr>
        <sz val="9"/>
        <rFont val="Arial Narrow"/>
        <family val="2"/>
      </rPr>
      <t xml:space="preserve"> [m]</t>
    </r>
  </si>
  <si>
    <r>
      <t>Ø L</t>
    </r>
    <r>
      <rPr>
        <vertAlign val="subscript"/>
        <sz val="9"/>
        <rFont val="Arial Narrow"/>
        <family val="2"/>
      </rPr>
      <t>B</t>
    </r>
    <r>
      <rPr>
        <sz val="9"/>
        <rFont val="Arial Narrow"/>
        <family val="2"/>
      </rPr>
      <t xml:space="preserve"> [m]</t>
    </r>
  </si>
  <si>
    <r>
      <t>ØH</t>
    </r>
    <r>
      <rPr>
        <vertAlign val="subscript"/>
        <sz val="9"/>
        <rFont val="Arial Narrow"/>
        <family val="2"/>
      </rPr>
      <t>B</t>
    </r>
    <r>
      <rPr>
        <sz val="9"/>
        <rFont val="Arial Narrow"/>
        <family val="2"/>
      </rPr>
      <t xml:space="preserve"> [m]</t>
    </r>
  </si>
  <si>
    <t>=Sp. 8x12x13</t>
  </si>
  <si>
    <t>Anteil %</t>
  </si>
  <si>
    <r>
      <t xml:space="preserve">Baumart(en): </t>
    </r>
    <r>
      <rPr>
        <sz val="9"/>
        <rFont val="Arial"/>
        <family val="2"/>
      </rPr>
      <t>%</t>
    </r>
  </si>
  <si>
    <t>Summe Ei</t>
  </si>
  <si>
    <t>Summe Bu</t>
  </si>
  <si>
    <t>Summe Fi</t>
  </si>
  <si>
    <t>Summe Ta</t>
  </si>
  <si>
    <t>Summe Dou</t>
  </si>
  <si>
    <t>Summe Elä</t>
  </si>
  <si>
    <t>Summe Jlä</t>
  </si>
  <si>
    <t>Summe Ki</t>
  </si>
  <si>
    <t>6</t>
  </si>
  <si>
    <t>Kontrolle:</t>
  </si>
  <si>
    <t>Code</t>
  </si>
  <si>
    <t>-HAB</t>
  </si>
  <si>
    <t>N</t>
  </si>
  <si>
    <t>Summe Pro</t>
  </si>
  <si>
    <t>Summe Gra</t>
  </si>
  <si>
    <t>KRO</t>
  </si>
  <si>
    <t>IS NFK</t>
  </si>
  <si>
    <t>101 a2</t>
  </si>
  <si>
    <t>Fi 100%</t>
  </si>
  <si>
    <t>IS N</t>
  </si>
  <si>
    <t>Introp Berichtigung</t>
  </si>
  <si>
    <t>EDf</t>
  </si>
  <si>
    <t>Technische Produktion</t>
  </si>
  <si>
    <t>Waldbesitzer:</t>
  </si>
  <si>
    <t>Forstrevier:</t>
  </si>
  <si>
    <t>Vollvermessung</t>
  </si>
  <si>
    <t>x</t>
  </si>
  <si>
    <t>BAh</t>
  </si>
  <si>
    <t>REi</t>
  </si>
  <si>
    <t>SEi</t>
  </si>
  <si>
    <t>Summe Sei</t>
  </si>
  <si>
    <t>Summe Rei</t>
  </si>
  <si>
    <t>Summe Bah</t>
  </si>
  <si>
    <t>Summe Bir</t>
  </si>
  <si>
    <t>Summe Erl</t>
  </si>
  <si>
    <t>ÜLbh</t>
  </si>
  <si>
    <t>Summe ÜLbh</t>
  </si>
  <si>
    <t>Kontrolle LBh gesamt:</t>
  </si>
  <si>
    <t>Name des Ersteller</t>
  </si>
  <si>
    <t>Namenszeichen</t>
  </si>
  <si>
    <t>Teilsumme bei Filterung</t>
  </si>
  <si>
    <t>Nummerbuch-Liste</t>
  </si>
  <si>
    <t>Schwellenholz</t>
  </si>
  <si>
    <t>Loseinteilung</t>
  </si>
  <si>
    <t>Los 1</t>
  </si>
  <si>
    <t>Los 2</t>
  </si>
  <si>
    <t>Los 3</t>
  </si>
  <si>
    <t>Los 4</t>
  </si>
  <si>
    <t>Los 5</t>
  </si>
  <si>
    <t>Los 6</t>
  </si>
  <si>
    <t>Los 7</t>
  </si>
  <si>
    <t>Los 8</t>
  </si>
  <si>
    <t>Los 9</t>
  </si>
  <si>
    <t>Los 10</t>
  </si>
  <si>
    <t>Zusammenstellung
nach Losen</t>
  </si>
  <si>
    <t>Kontrollsume:</t>
  </si>
  <si>
    <t>Deckblatt</t>
  </si>
  <si>
    <t>Summe Laubholz</t>
  </si>
  <si>
    <t>Efm o. R.</t>
  </si>
  <si>
    <t>Summe Nadelholz</t>
  </si>
  <si>
    <t xml:space="preserve">Abt: </t>
  </si>
  <si>
    <t>120 b</t>
  </si>
  <si>
    <t>Stichprobe Efm:</t>
  </si>
  <si>
    <t>Sa.Güteklasse</t>
  </si>
  <si>
    <t>NN</t>
  </si>
  <si>
    <t>dieses Tabellenblatt können Sie nach Ihrem Bedarf erstellen</t>
  </si>
  <si>
    <t>E-Mail: wernerluck@web.de</t>
  </si>
  <si>
    <t>Erläuterungen und Anweisungen zum Gebrauch der Arbeitsmappe</t>
  </si>
  <si>
    <t>Tabellenblatt</t>
  </si>
  <si>
    <t>Übersicht über die Arbeitsmappe und Informationen zum Autor.</t>
  </si>
  <si>
    <t>Dieses Blatt.</t>
  </si>
  <si>
    <t>Angaben zu ihrem Betrieb und zu den informellen Daten der Holzaufnahme. Die Angaben, die Sie hier machen,</t>
  </si>
  <si>
    <t>werden in die folgenden Tabellenblätter übernommen.</t>
  </si>
  <si>
    <t>Titelblatt des Nummerbuches mit Zusammenstellungen und allgemeinen Angaben.</t>
  </si>
  <si>
    <t xml:space="preserve">Eigentliches Holzaufnahmebuch. </t>
  </si>
  <si>
    <t>Dies ist ein Beispiel. Vor Gebrauch des Nummerbuches löschen Sie bitte diese Werte!</t>
  </si>
  <si>
    <t>Beim Ausfüllen der Spalten "Länge" und "Durchmesser" setzen Sie zuerst den Mauszeiger ind die Spalte</t>
  </si>
  <si>
    <t>nächste Längenfeld springt!</t>
  </si>
  <si>
    <r>
      <t xml:space="preserve">"Länge", geben diese ein und betätigen dann die Tabulatortaste  </t>
    </r>
    <r>
      <rPr>
        <sz val="12"/>
        <rFont val="Arial"/>
        <family val="2"/>
      </rPr>
      <t xml:space="preserve">↹ </t>
    </r>
    <r>
      <rPr>
        <sz val="10"/>
        <rFont val="Arial"/>
        <family val="2"/>
      </rPr>
      <t>, damit ist gewährleistet, dass der Kursor ins</t>
    </r>
  </si>
  <si>
    <t>Die eingefärbten Spalten werden automatisch (per Formel) ausgefüllt.</t>
  </si>
  <si>
    <t>Summe Es</t>
  </si>
  <si>
    <t>Summe Nadelholz weiß</t>
  </si>
  <si>
    <t>Summe Nadelholz rot</t>
  </si>
  <si>
    <t>Verwendungssorten und Stärkeschlüssel</t>
  </si>
  <si>
    <t>Stichprobe IL</t>
  </si>
  <si>
    <t>Sektions_rm_Maß</t>
  </si>
  <si>
    <t>Abt.</t>
  </si>
  <si>
    <t>Zusammenstellung nach Abteilungen</t>
  </si>
  <si>
    <t>Zusammenstellung Harvester</t>
  </si>
  <si>
    <t>Vermessung von Schichtholz im Sektionsverfahren, die Rollenlänge wird bei der Mengenermittlung im unteren Bereich eingetragen.</t>
  </si>
  <si>
    <r>
      <t>Stichprobe (</t>
    </r>
    <r>
      <rPr>
        <b/>
        <sz val="9"/>
        <rFont val="Arial"/>
        <family val="2"/>
      </rPr>
      <t>nach der Kreisfläche</t>
    </r>
    <r>
      <rPr>
        <b/>
        <sz val="12"/>
        <rFont val="Arial"/>
        <family val="2"/>
      </rPr>
      <t>)</t>
    </r>
  </si>
  <si>
    <t>Stichprobe (nach der Kreisfläche)</t>
  </si>
  <si>
    <t>Stichprobe nach Länge und Durchmesser</t>
  </si>
  <si>
    <t>Ø
cm</t>
  </si>
  <si>
    <t>Verwendungs
sorte</t>
  </si>
  <si>
    <t>Summenzeile!</t>
  </si>
  <si>
    <r>
      <t xml:space="preserve">Mit </t>
    </r>
    <r>
      <rPr>
        <i/>
        <sz val="10"/>
        <rFont val="Arial"/>
        <family val="2"/>
      </rPr>
      <t xml:space="preserve">strg </t>
    </r>
    <r>
      <rPr>
        <sz val="10"/>
        <rFont val="Arial"/>
        <family val="2"/>
      </rPr>
      <t xml:space="preserve">und </t>
    </r>
    <r>
      <rPr>
        <i/>
        <sz val="10"/>
        <rFont val="Arial"/>
        <family val="2"/>
      </rPr>
      <t>pos1</t>
    </r>
    <r>
      <rPr>
        <sz val="10"/>
        <rFont val="Arial"/>
        <family val="2"/>
      </rPr>
      <t xml:space="preserve"> kommen sie zum Seitenanfang</t>
    </r>
  </si>
  <si>
    <t xml:space="preserve">Die Tabellenblätter sind im Anhalt an rheinland-pfälzische Gepflogenheiten erstellt worden. Sie können sie nach Belieben verändern.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</si>
</sst>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"/>
    <numFmt numFmtId="168" formatCode="_-* #,##0.00\ [$€-1]_-;\-* #,##0.00\ [$€-1]_-;_-* &quot;-&quot;??\ [$€-1]_-"/>
  </numFmts>
  <fonts count="49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8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i/>
      <sz val="9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1"/>
      <name val="Arial"/>
      <family val="2"/>
    </font>
    <font>
      <u/>
      <sz val="9.6"/>
      <color indexed="12"/>
      <name val="Arial"/>
      <family val="2"/>
    </font>
    <font>
      <sz val="20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vertAlign val="subscript"/>
      <sz val="8"/>
      <name val="Arial Narrow"/>
      <family val="2"/>
    </font>
    <font>
      <sz val="8"/>
      <name val="Symbol"/>
      <family val="1"/>
      <charset val="2"/>
    </font>
    <font>
      <sz val="8"/>
      <name val="Agency FB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color indexed="8"/>
      <name val="Arial Narrow"/>
      <family val="2"/>
    </font>
    <font>
      <sz val="7"/>
      <color indexed="8"/>
      <name val="MS Serif"/>
      <family val="1"/>
    </font>
    <font>
      <sz val="6"/>
      <color indexed="8"/>
      <name val="MS Serif"/>
      <family val="1"/>
    </font>
    <font>
      <sz val="7"/>
      <name val="MS Serif"/>
      <family val="1"/>
    </font>
    <font>
      <sz val="6"/>
      <name val="MS Serif"/>
      <family val="1"/>
    </font>
    <font>
      <vertAlign val="subscript"/>
      <sz val="9"/>
      <name val="Arial Narrow"/>
      <family val="2"/>
    </font>
    <font>
      <b/>
      <sz val="8"/>
      <name val="Symbol"/>
      <family val="1"/>
      <charset val="2"/>
    </font>
    <font>
      <i/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gray0625">
        <bgColor indexed="43"/>
      </patternFill>
    </fill>
    <fill>
      <patternFill patternType="gray0625"/>
    </fill>
    <fill>
      <patternFill patternType="gray0625">
        <bgColor indexed="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rgb="FF99FF9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8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</cellStyleXfs>
  <cellXfs count="88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0" xfId="0" applyBorder="1"/>
    <xf numFmtId="0" fontId="4" fillId="3" borderId="0" xfId="0" applyFont="1" applyFill="1" applyAlignment="1">
      <alignment horizontal="centerContinuous"/>
    </xf>
    <xf numFmtId="0" fontId="3" fillId="4" borderId="0" xfId="0" applyFont="1" applyFill="1"/>
    <xf numFmtId="0" fontId="3" fillId="5" borderId="0" xfId="0" applyFont="1" applyFill="1"/>
    <xf numFmtId="0" fontId="0" fillId="5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center"/>
    </xf>
    <xf numFmtId="1" fontId="7" fillId="0" borderId="0" xfId="0" applyNumberFormat="1" applyFont="1"/>
    <xf numFmtId="4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8" fillId="0" borderId="0" xfId="0" applyFont="1"/>
    <xf numFmtId="4" fontId="7" fillId="4" borderId="0" xfId="0" applyNumberFormat="1" applyFont="1" applyFill="1" applyBorder="1"/>
    <xf numFmtId="0" fontId="7" fillId="0" borderId="0" xfId="0" applyFont="1"/>
    <xf numFmtId="1" fontId="7" fillId="6" borderId="0" xfId="0" applyNumberFormat="1" applyFont="1" applyFill="1" applyBorder="1"/>
    <xf numFmtId="0" fontId="0" fillId="0" borderId="0" xfId="0" applyAlignment="1">
      <alignment horizontal="left"/>
    </xf>
    <xf numFmtId="164" fontId="0" fillId="0" borderId="0" xfId="0" applyNumberFormat="1"/>
    <xf numFmtId="4" fontId="0" fillId="0" borderId="0" xfId="0" applyNumberFormat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2" borderId="9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6" fillId="2" borderId="10" xfId="0" applyFont="1" applyFill="1" applyBorder="1"/>
    <xf numFmtId="0" fontId="6" fillId="2" borderId="16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1" fontId="7" fillId="2" borderId="0" xfId="0" applyNumberFormat="1" applyFont="1" applyFill="1" applyBorder="1" applyAlignment="1">
      <alignment horizontal="center"/>
    </xf>
    <xf numFmtId="4" fontId="7" fillId="2" borderId="0" xfId="0" applyNumberFormat="1" applyFont="1" applyFill="1" applyBorder="1"/>
    <xf numFmtId="0" fontId="0" fillId="0" borderId="0" xfId="0" applyFill="1"/>
    <xf numFmtId="1" fontId="7" fillId="0" borderId="0" xfId="0" applyNumberFormat="1" applyFont="1" applyFill="1" applyAlignment="1">
      <alignment horizontal="center"/>
    </xf>
    <xf numFmtId="0" fontId="0" fillId="7" borderId="0" xfId="0" applyFill="1"/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2" fontId="7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2" fontId="7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7" fillId="4" borderId="3" xfId="0" applyFont="1" applyFill="1" applyBorder="1" applyAlignment="1" applyProtection="1">
      <alignment horizontal="center"/>
    </xf>
    <xf numFmtId="165" fontId="7" fillId="4" borderId="3" xfId="0" applyNumberFormat="1" applyFont="1" applyFill="1" applyBorder="1" applyProtection="1"/>
    <xf numFmtId="1" fontId="7" fillId="0" borderId="3" xfId="0" applyNumberFormat="1" applyFont="1" applyBorder="1" applyProtection="1">
      <protection locked="0"/>
    </xf>
    <xf numFmtId="2" fontId="7" fillId="2" borderId="3" xfId="0" applyNumberFormat="1" applyFont="1" applyFill="1" applyBorder="1" applyProtection="1"/>
    <xf numFmtId="0" fontId="15" fillId="0" borderId="0" xfId="0" applyFont="1" applyAlignment="1" applyProtection="1">
      <alignment horizontal="center"/>
      <protection locked="0"/>
    </xf>
    <xf numFmtId="1" fontId="7" fillId="2" borderId="12" xfId="0" applyNumberFormat="1" applyFont="1" applyFill="1" applyBorder="1" applyProtection="1"/>
    <xf numFmtId="2" fontId="7" fillId="2" borderId="12" xfId="0" applyNumberFormat="1" applyFont="1" applyFill="1" applyBorder="1" applyProtection="1"/>
    <xf numFmtId="0" fontId="9" fillId="2" borderId="3" xfId="0" applyFont="1" applyFill="1" applyBorder="1" applyAlignment="1" applyProtection="1">
      <alignment horizontal="center"/>
    </xf>
    <xf numFmtId="0" fontId="7" fillId="2" borderId="3" xfId="0" applyFont="1" applyFill="1" applyBorder="1" applyProtection="1"/>
    <xf numFmtId="2" fontId="9" fillId="2" borderId="12" xfId="0" applyNumberFormat="1" applyFont="1" applyFill="1" applyBorder="1" applyProtection="1"/>
    <xf numFmtId="0" fontId="15" fillId="0" borderId="0" xfId="0" applyFont="1" applyProtection="1">
      <protection locked="0"/>
    </xf>
    <xf numFmtId="0" fontId="9" fillId="3" borderId="3" xfId="0" applyFont="1" applyFill="1" applyBorder="1" applyProtection="1"/>
    <xf numFmtId="165" fontId="7" fillId="3" borderId="3" xfId="0" applyNumberFormat="1" applyFont="1" applyFill="1" applyBorder="1" applyProtection="1"/>
    <xf numFmtId="1" fontId="9" fillId="2" borderId="3" xfId="0" applyNumberFormat="1" applyFont="1" applyFill="1" applyBorder="1" applyProtection="1"/>
    <xf numFmtId="165" fontId="7" fillId="0" borderId="0" xfId="0" applyNumberFormat="1" applyFont="1" applyProtection="1">
      <protection locked="0"/>
    </xf>
    <xf numFmtId="1" fontId="7" fillId="0" borderId="0" xfId="0" applyNumberFormat="1" applyFont="1" applyProtection="1">
      <protection locked="0"/>
    </xf>
    <xf numFmtId="1" fontId="3" fillId="0" borderId="12" xfId="0" applyNumberFormat="1" applyFont="1" applyBorder="1" applyProtection="1">
      <protection locked="0"/>
    </xf>
    <xf numFmtId="0" fontId="12" fillId="3" borderId="0" xfId="0" applyFont="1" applyFill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0" fillId="0" borderId="0" xfId="0" applyAlignment="1">
      <alignment horizontal="right"/>
    </xf>
    <xf numFmtId="0" fontId="3" fillId="3" borderId="0" xfId="0" applyFont="1" applyFill="1"/>
    <xf numFmtId="0" fontId="0" fillId="3" borderId="0" xfId="0" applyFill="1"/>
    <xf numFmtId="0" fontId="8" fillId="3" borderId="0" xfId="0" applyFont="1" applyFill="1"/>
    <xf numFmtId="2" fontId="0" fillId="3" borderId="0" xfId="0" applyNumberFormat="1" applyFill="1"/>
    <xf numFmtId="0" fontId="15" fillId="3" borderId="0" xfId="0" applyFont="1" applyFill="1"/>
    <xf numFmtId="0" fontId="7" fillId="3" borderId="0" xfId="0" applyFont="1" applyFill="1"/>
    <xf numFmtId="0" fontId="7" fillId="4" borderId="9" xfId="0" applyFont="1" applyFill="1" applyBorder="1" applyAlignment="1">
      <alignment horizontal="center"/>
    </xf>
    <xf numFmtId="0" fontId="7" fillId="4" borderId="9" xfId="0" applyFont="1" applyFill="1" applyBorder="1"/>
    <xf numFmtId="0" fontId="14" fillId="8" borderId="10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Continuous"/>
    </xf>
    <xf numFmtId="0" fontId="7" fillId="4" borderId="0" xfId="0" applyFont="1" applyFill="1" applyBorder="1" applyAlignment="1">
      <alignment horizontal="centerContinuous"/>
    </xf>
    <xf numFmtId="0" fontId="0" fillId="4" borderId="0" xfId="0" applyFill="1" applyBorder="1" applyAlignment="1">
      <alignment horizontal="centerContinuous"/>
    </xf>
    <xf numFmtId="0" fontId="0" fillId="4" borderId="21" xfId="0" applyFill="1" applyBorder="1" applyAlignment="1">
      <alignment horizontal="centerContinuous"/>
    </xf>
    <xf numFmtId="0" fontId="7" fillId="4" borderId="16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2" fontId="7" fillId="0" borderId="3" xfId="0" applyNumberFormat="1" applyFont="1" applyBorder="1"/>
    <xf numFmtId="2" fontId="7" fillId="0" borderId="24" xfId="0" applyNumberFormat="1" applyFont="1" applyBorder="1"/>
    <xf numFmtId="0" fontId="7" fillId="0" borderId="25" xfId="0" applyFont="1" applyBorder="1"/>
    <xf numFmtId="2" fontId="7" fillId="2" borderId="25" xfId="0" applyNumberFormat="1" applyFont="1" applyFill="1" applyBorder="1"/>
    <xf numFmtId="2" fontId="7" fillId="2" borderId="26" xfId="0" applyNumberFormat="1" applyFont="1" applyFill="1" applyBorder="1"/>
    <xf numFmtId="2" fontId="7" fillId="2" borderId="27" xfId="0" applyNumberFormat="1" applyFont="1" applyFill="1" applyBorder="1"/>
    <xf numFmtId="0" fontId="7" fillId="0" borderId="24" xfId="0" applyFont="1" applyBorder="1"/>
    <xf numFmtId="2" fontId="7" fillId="2" borderId="24" xfId="0" applyNumberFormat="1" applyFont="1" applyFill="1" applyBorder="1"/>
    <xf numFmtId="2" fontId="7" fillId="2" borderId="28" xfId="0" applyNumberFormat="1" applyFont="1" applyFill="1" applyBorder="1"/>
    <xf numFmtId="2" fontId="7" fillId="2" borderId="29" xfId="0" applyNumberFormat="1" applyFont="1" applyFill="1" applyBorder="1"/>
    <xf numFmtId="2" fontId="7" fillId="0" borderId="29" xfId="0" applyNumberFormat="1" applyFont="1" applyBorder="1"/>
    <xf numFmtId="0" fontId="7" fillId="0" borderId="30" xfId="0" applyFont="1" applyBorder="1"/>
    <xf numFmtId="2" fontId="7" fillId="0" borderId="30" xfId="0" applyNumberFormat="1" applyFont="1" applyBorder="1"/>
    <xf numFmtId="2" fontId="7" fillId="0" borderId="31" xfId="0" applyNumberFormat="1" applyFont="1" applyBorder="1"/>
    <xf numFmtId="2" fontId="7" fillId="0" borderId="32" xfId="0" applyNumberFormat="1" applyFont="1" applyBorder="1"/>
    <xf numFmtId="0" fontId="7" fillId="4" borderId="33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Continuous"/>
    </xf>
    <xf numFmtId="49" fontId="7" fillId="4" borderId="10" xfId="0" applyNumberFormat="1" applyFont="1" applyFill="1" applyBorder="1" applyAlignment="1">
      <alignment horizontal="center"/>
    </xf>
    <xf numFmtId="0" fontId="7" fillId="4" borderId="34" xfId="0" applyFont="1" applyFill="1" applyBorder="1" applyAlignment="1">
      <alignment horizontal="center"/>
    </xf>
    <xf numFmtId="9" fontId="7" fillId="4" borderId="34" xfId="0" applyNumberFormat="1" applyFont="1" applyFill="1" applyBorder="1" applyAlignment="1">
      <alignment horizontal="center"/>
    </xf>
    <xf numFmtId="0" fontId="9" fillId="4" borderId="35" xfId="0" applyFont="1" applyFill="1" applyBorder="1" applyAlignment="1">
      <alignment horizontal="center"/>
    </xf>
    <xf numFmtId="0" fontId="7" fillId="4" borderId="18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0" fillId="4" borderId="37" xfId="0" applyFill="1" applyBorder="1"/>
    <xf numFmtId="0" fontId="7" fillId="4" borderId="38" xfId="0" applyFont="1" applyFill="1" applyBorder="1"/>
    <xf numFmtId="0" fontId="7" fillId="2" borderId="3" xfId="0" applyFont="1" applyFill="1" applyBorder="1" applyAlignment="1">
      <alignment horizontal="center"/>
    </xf>
    <xf numFmtId="2" fontId="16" fillId="0" borderId="3" xfId="0" applyNumberFormat="1" applyFont="1" applyBorder="1"/>
    <xf numFmtId="2" fontId="16" fillId="2" borderId="3" xfId="0" applyNumberFormat="1" applyFont="1" applyFill="1" applyBorder="1"/>
    <xf numFmtId="164" fontId="16" fillId="2" borderId="3" xfId="0" applyNumberFormat="1" applyFont="1" applyFill="1" applyBorder="1"/>
    <xf numFmtId="2" fontId="16" fillId="0" borderId="3" xfId="0" applyNumberFormat="1" applyFont="1" applyBorder="1" applyAlignment="1">
      <alignment horizontal="center"/>
    </xf>
    <xf numFmtId="2" fontId="16" fillId="0" borderId="39" xfId="0" applyNumberFormat="1" applyFont="1" applyBorder="1"/>
    <xf numFmtId="0" fontId="16" fillId="2" borderId="3" xfId="0" applyFont="1" applyFill="1" applyBorder="1" applyAlignment="1">
      <alignment horizontal="center"/>
    </xf>
    <xf numFmtId="0" fontId="3" fillId="2" borderId="12" xfId="0" applyFont="1" applyFill="1" applyBorder="1"/>
    <xf numFmtId="0" fontId="18" fillId="0" borderId="0" xfId="0" applyFont="1"/>
    <xf numFmtId="164" fontId="19" fillId="2" borderId="12" xfId="0" applyNumberFormat="1" applyFont="1" applyFill="1" applyBorder="1"/>
    <xf numFmtId="2" fontId="16" fillId="0" borderId="0" xfId="0" applyNumberFormat="1" applyFont="1" applyAlignment="1">
      <alignment horizontal="center"/>
    </xf>
    <xf numFmtId="2" fontId="19" fillId="2" borderId="12" xfId="0" applyNumberFormat="1" applyFont="1" applyFill="1" applyBorder="1"/>
    <xf numFmtId="0" fontId="12" fillId="9" borderId="0" xfId="0" applyFont="1" applyFill="1" applyAlignment="1">
      <alignment horizontal="centerContinuous"/>
    </xf>
    <xf numFmtId="0" fontId="3" fillId="9" borderId="0" xfId="0" applyFont="1" applyFill="1" applyAlignment="1">
      <alignment horizontal="centerContinuous"/>
    </xf>
    <xf numFmtId="49" fontId="0" fillId="0" borderId="0" xfId="0" applyNumberFormat="1" applyAlignment="1">
      <alignment horizontal="center"/>
    </xf>
    <xf numFmtId="0" fontId="3" fillId="9" borderId="0" xfId="0" applyFont="1" applyFill="1"/>
    <xf numFmtId="0" fontId="0" fillId="9" borderId="0" xfId="0" applyFill="1"/>
    <xf numFmtId="0" fontId="8" fillId="9" borderId="0" xfId="0" applyFont="1" applyFill="1"/>
    <xf numFmtId="2" fontId="0" fillId="9" borderId="0" xfId="0" applyNumberFormat="1" applyFill="1"/>
    <xf numFmtId="0" fontId="15" fillId="9" borderId="0" xfId="0" applyFont="1" applyFill="1"/>
    <xf numFmtId="0" fontId="7" fillId="9" borderId="0" xfId="0" applyFont="1" applyFill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2" fontId="0" fillId="0" borderId="40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8" xfId="0" applyBorder="1"/>
    <xf numFmtId="2" fontId="0" fillId="0" borderId="0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10" fillId="0" borderId="0" xfId="0" applyFont="1"/>
    <xf numFmtId="9" fontId="7" fillId="4" borderId="28" xfId="0" applyNumberFormat="1" applyFont="1" applyFill="1" applyBorder="1" applyAlignment="1">
      <alignment horizontal="center"/>
    </xf>
    <xf numFmtId="0" fontId="7" fillId="4" borderId="22" xfId="0" applyFont="1" applyFill="1" applyBorder="1"/>
    <xf numFmtId="164" fontId="16" fillId="10" borderId="3" xfId="0" applyNumberFormat="1" applyFont="1" applyFill="1" applyBorder="1" applyAlignment="1">
      <alignment horizontal="center"/>
    </xf>
    <xf numFmtId="164" fontId="20" fillId="2" borderId="3" xfId="0" applyNumberFormat="1" applyFont="1" applyFill="1" applyBorder="1"/>
    <xf numFmtId="2" fontId="20" fillId="2" borderId="44" xfId="0" applyNumberFormat="1" applyFont="1" applyFill="1" applyBorder="1"/>
    <xf numFmtId="2" fontId="16" fillId="10" borderId="3" xfId="0" applyNumberFormat="1" applyFont="1" applyFill="1" applyBorder="1" applyAlignment="1">
      <alignment horizontal="center"/>
    </xf>
    <xf numFmtId="164" fontId="3" fillId="2" borderId="12" xfId="0" applyNumberFormat="1" applyFont="1" applyFill="1" applyBorder="1"/>
    <xf numFmtId="164" fontId="19" fillId="2" borderId="3" xfId="0" applyNumberFormat="1" applyFont="1" applyFill="1" applyBorder="1" applyAlignment="1">
      <alignment horizontal="right"/>
    </xf>
    <xf numFmtId="0" fontId="22" fillId="5" borderId="0" xfId="0" applyFont="1" applyFill="1" applyAlignment="1">
      <alignment horizontal="centerContinuous"/>
    </xf>
    <xf numFmtId="0" fontId="14" fillId="8" borderId="33" xfId="0" applyFont="1" applyFill="1" applyBorder="1" applyAlignment="1">
      <alignment horizontal="center"/>
    </xf>
    <xf numFmtId="0" fontId="14" fillId="8" borderId="34" xfId="0" applyFont="1" applyFill="1" applyBorder="1" applyAlignment="1">
      <alignment horizontal="centerContinuous"/>
    </xf>
    <xf numFmtId="0" fontId="14" fillId="8" borderId="10" xfId="0" applyFont="1" applyFill="1" applyBorder="1" applyAlignment="1">
      <alignment horizontal="centerContinuous"/>
    </xf>
    <xf numFmtId="0" fontId="14" fillId="8" borderId="45" xfId="0" applyFont="1" applyFill="1" applyBorder="1" applyAlignment="1">
      <alignment horizontal="center"/>
    </xf>
    <xf numFmtId="0" fontId="14" fillId="8" borderId="18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14" fillId="8" borderId="28" xfId="0" applyFont="1" applyFill="1" applyBorder="1" applyAlignment="1">
      <alignment horizontal="center"/>
    </xf>
    <xf numFmtId="0" fontId="14" fillId="8" borderId="0" xfId="0" applyFont="1" applyFill="1" applyBorder="1" applyAlignment="1">
      <alignment horizontal="center"/>
    </xf>
    <xf numFmtId="0" fontId="0" fillId="8" borderId="28" xfId="0" applyFill="1" applyBorder="1"/>
    <xf numFmtId="0" fontId="0" fillId="8" borderId="0" xfId="0" applyFill="1" applyBorder="1"/>
    <xf numFmtId="0" fontId="3" fillId="8" borderId="46" xfId="0" applyFont="1" applyFill="1" applyBorder="1" applyAlignment="1">
      <alignment horizontal="center"/>
    </xf>
    <xf numFmtId="0" fontId="21" fillId="8" borderId="37" xfId="0" applyFont="1" applyFill="1" applyBorder="1" applyAlignment="1">
      <alignment horizontal="center"/>
    </xf>
    <xf numFmtId="0" fontId="3" fillId="8" borderId="1" xfId="0" applyFont="1" applyFill="1" applyBorder="1"/>
    <xf numFmtId="0" fontId="0" fillId="8" borderId="22" xfId="0" applyFill="1" applyBorder="1"/>
    <xf numFmtId="2" fontId="9" fillId="8" borderId="37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10" fillId="8" borderId="22" xfId="0" applyFont="1" applyFill="1" applyBorder="1" applyAlignment="1">
      <alignment horizontal="center"/>
    </xf>
    <xf numFmtId="0" fontId="10" fillId="8" borderId="37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7" fillId="8" borderId="23" xfId="0" applyFont="1" applyFill="1" applyBorder="1"/>
    <xf numFmtId="0" fontId="23" fillId="0" borderId="3" xfId="0" applyFont="1" applyFill="1" applyBorder="1" applyAlignment="1">
      <alignment horizontal="center"/>
    </xf>
    <xf numFmtId="0" fontId="14" fillId="2" borderId="3" xfId="0" applyFont="1" applyFill="1" applyBorder="1"/>
    <xf numFmtId="0" fontId="7" fillId="0" borderId="3" xfId="0" applyFont="1" applyBorder="1"/>
    <xf numFmtId="2" fontId="8" fillId="0" borderId="3" xfId="0" applyNumberFormat="1" applyFont="1" applyBorder="1"/>
    <xf numFmtId="0" fontId="8" fillId="0" borderId="3" xfId="0" applyFont="1" applyBorder="1"/>
    <xf numFmtId="0" fontId="24" fillId="0" borderId="3" xfId="0" applyFont="1" applyBorder="1"/>
    <xf numFmtId="2" fontId="24" fillId="0" borderId="3" xfId="0" applyNumberFormat="1" applyFont="1" applyBorder="1"/>
    <xf numFmtId="2" fontId="23" fillId="0" borderId="3" xfId="0" applyNumberFormat="1" applyFont="1" applyBorder="1"/>
    <xf numFmtId="164" fontId="8" fillId="0" borderId="3" xfId="0" applyNumberFormat="1" applyFont="1" applyBorder="1"/>
    <xf numFmtId="164" fontId="24" fillId="0" borderId="3" xfId="0" applyNumberFormat="1" applyFont="1" applyBorder="1"/>
    <xf numFmtId="1" fontId="8" fillId="0" borderId="3" xfId="0" applyNumberFormat="1" applyFont="1" applyBorder="1"/>
    <xf numFmtId="2" fontId="25" fillId="0" borderId="3" xfId="0" applyNumberFormat="1" applyFont="1" applyBorder="1"/>
    <xf numFmtId="0" fontId="8" fillId="4" borderId="47" xfId="0" applyFont="1" applyFill="1" applyBorder="1"/>
    <xf numFmtId="164" fontId="8" fillId="4" borderId="12" xfId="0" applyNumberFormat="1" applyFont="1" applyFill="1" applyBorder="1"/>
    <xf numFmtId="2" fontId="14" fillId="4" borderId="12" xfId="0" applyNumberFormat="1" applyFont="1" applyFill="1" applyBorder="1"/>
    <xf numFmtId="0" fontId="21" fillId="0" borderId="0" xfId="0" applyFont="1"/>
    <xf numFmtId="2" fontId="21" fillId="3" borderId="12" xfId="0" applyNumberFormat="1" applyFont="1" applyFill="1" applyBorder="1"/>
    <xf numFmtId="0" fontId="8" fillId="0" borderId="0" xfId="0" applyFont="1" applyBorder="1"/>
    <xf numFmtId="4" fontId="8" fillId="0" borderId="39" xfId="0" applyNumberFormat="1" applyFont="1" applyBorder="1"/>
    <xf numFmtId="164" fontId="14" fillId="0" borderId="12" xfId="0" applyNumberFormat="1" applyFont="1" applyBorder="1" applyAlignment="1">
      <alignment horizontal="center"/>
    </xf>
    <xf numFmtId="2" fontId="8" fillId="0" borderId="0" xfId="0" applyNumberFormat="1" applyFont="1" applyBorder="1"/>
    <xf numFmtId="4" fontId="8" fillId="0" borderId="44" xfId="0" applyNumberFormat="1" applyFont="1" applyBorder="1"/>
    <xf numFmtId="2" fontId="14" fillId="0" borderId="12" xfId="0" applyNumberFormat="1" applyFont="1" applyBorder="1"/>
    <xf numFmtId="2" fontId="21" fillId="0" borderId="0" xfId="0" applyNumberFormat="1" applyFont="1" applyBorder="1"/>
    <xf numFmtId="4" fontId="21" fillId="0" borderId="0" xfId="0" applyNumberFormat="1" applyFont="1"/>
    <xf numFmtId="0" fontId="8" fillId="0" borderId="0" xfId="0" applyFont="1" applyFill="1" applyBorder="1"/>
    <xf numFmtId="4" fontId="8" fillId="0" borderId="48" xfId="0" applyNumberFormat="1" applyFont="1" applyBorder="1"/>
    <xf numFmtId="2" fontId="6" fillId="0" borderId="0" xfId="0" applyNumberFormat="1" applyFont="1"/>
    <xf numFmtId="164" fontId="25" fillId="0" borderId="3" xfId="0" applyNumberFormat="1" applyFont="1" applyBorder="1"/>
    <xf numFmtId="0" fontId="25" fillId="0" borderId="3" xfId="0" applyFont="1" applyBorder="1"/>
    <xf numFmtId="0" fontId="23" fillId="0" borderId="8" xfId="0" applyFont="1" applyFill="1" applyBorder="1" applyAlignment="1">
      <alignment horizontal="center"/>
    </xf>
    <xf numFmtId="0" fontId="24" fillId="0" borderId="8" xfId="0" applyFont="1" applyBorder="1"/>
    <xf numFmtId="2" fontId="24" fillId="0" borderId="8" xfId="0" applyNumberFormat="1" applyFont="1" applyBorder="1"/>
    <xf numFmtId="2" fontId="8" fillId="0" borderId="8" xfId="0" applyNumberFormat="1" applyFont="1" applyBorder="1"/>
    <xf numFmtId="2" fontId="21" fillId="3" borderId="38" xfId="0" applyNumberFormat="1" applyFont="1" applyFill="1" applyBorder="1"/>
    <xf numFmtId="164" fontId="14" fillId="0" borderId="0" xfId="0" applyNumberFormat="1" applyFont="1" applyBorder="1" applyAlignment="1">
      <alignment horizontal="center"/>
    </xf>
    <xf numFmtId="2" fontId="14" fillId="0" borderId="0" xfId="0" applyNumberFormat="1" applyFont="1" applyBorder="1"/>
    <xf numFmtId="0" fontId="25" fillId="0" borderId="0" xfId="0" applyFont="1"/>
    <xf numFmtId="1" fontId="0" fillId="0" borderId="0" xfId="0" applyNumberFormat="1"/>
    <xf numFmtId="0" fontId="0" fillId="0" borderId="0" xfId="0" applyNumberFormat="1"/>
    <xf numFmtId="0" fontId="6" fillId="2" borderId="27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1" fontId="6" fillId="11" borderId="3" xfId="0" applyNumberFormat="1" applyFont="1" applyFill="1" applyBorder="1" applyAlignment="1">
      <alignment horizontal="center"/>
    </xf>
    <xf numFmtId="0" fontId="27" fillId="12" borderId="0" xfId="0" applyFont="1" applyFill="1"/>
    <xf numFmtId="0" fontId="0" fillId="12" borderId="0" xfId="0" applyFill="1"/>
    <xf numFmtId="0" fontId="0" fillId="12" borderId="0" xfId="0" applyFill="1" applyAlignment="1">
      <alignment horizontal="center"/>
    </xf>
    <xf numFmtId="1" fontId="0" fillId="12" borderId="0" xfId="0" applyNumberFormat="1" applyFill="1"/>
    <xf numFmtId="0" fontId="0" fillId="12" borderId="0" xfId="0" applyNumberFormat="1" applyFill="1"/>
    <xf numFmtId="0" fontId="27" fillId="13" borderId="0" xfId="0" applyFont="1" applyFill="1"/>
    <xf numFmtId="0" fontId="0" fillId="13" borderId="0" xfId="0" applyFill="1"/>
    <xf numFmtId="0" fontId="27" fillId="7" borderId="0" xfId="0" applyFont="1" applyFill="1"/>
    <xf numFmtId="4" fontId="0" fillId="2" borderId="0" xfId="0" applyNumberFormat="1" applyFill="1"/>
    <xf numFmtId="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ill="1" applyAlignment="1">
      <alignment horizontal="left"/>
    </xf>
    <xf numFmtId="4" fontId="0" fillId="2" borderId="3" xfId="0" applyNumberFormat="1" applyFill="1" applyBorder="1"/>
    <xf numFmtId="1" fontId="0" fillId="2" borderId="3" xfId="0" applyNumberFormat="1" applyFill="1" applyBorder="1"/>
    <xf numFmtId="0" fontId="0" fillId="1" borderId="0" xfId="0" applyFill="1"/>
    <xf numFmtId="0" fontId="0" fillId="1" borderId="0" xfId="0" applyFill="1" applyBorder="1"/>
    <xf numFmtId="1" fontId="0" fillId="2" borderId="4" xfId="0" applyNumberFormat="1" applyFill="1" applyBorder="1"/>
    <xf numFmtId="164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4" fontId="6" fillId="2" borderId="0" xfId="0" applyNumberFormat="1" applyFont="1" applyFill="1" applyAlignment="1">
      <alignment horizontal="center"/>
    </xf>
    <xf numFmtId="0" fontId="10" fillId="11" borderId="3" xfId="0" applyNumberFormat="1" applyFont="1" applyFill="1" applyBorder="1" applyAlignment="1">
      <alignment horizontal="center"/>
    </xf>
    <xf numFmtId="0" fontId="0" fillId="0" borderId="15" xfId="0" applyBorder="1"/>
    <xf numFmtId="0" fontId="0" fillId="0" borderId="15" xfId="0" applyNumberFormat="1" applyBorder="1"/>
    <xf numFmtId="0" fontId="0" fillId="0" borderId="47" xfId="0" applyBorder="1"/>
    <xf numFmtId="0" fontId="29" fillId="14" borderId="0" xfId="2" applyFill="1" applyBorder="1" applyAlignment="1" applyProtection="1"/>
    <xf numFmtId="0" fontId="0" fillId="14" borderId="0" xfId="0" applyFill="1" applyBorder="1"/>
    <xf numFmtId="0" fontId="29" fillId="14" borderId="0" xfId="2" applyFill="1" applyBorder="1" applyAlignment="1" applyProtection="1">
      <alignment horizontal="left"/>
    </xf>
    <xf numFmtId="0" fontId="0" fillId="14" borderId="0" xfId="0" applyFill="1"/>
    <xf numFmtId="0" fontId="0" fillId="0" borderId="49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7" fillId="4" borderId="9" xfId="0" applyFont="1" applyFill="1" applyBorder="1" applyAlignment="1" applyProtection="1">
      <alignment horizontal="center"/>
    </xf>
    <xf numFmtId="165" fontId="7" fillId="4" borderId="34" xfId="0" applyNumberFormat="1" applyFont="1" applyFill="1" applyBorder="1" applyAlignment="1" applyProtection="1">
      <alignment horizontal="center"/>
    </xf>
    <xf numFmtId="1" fontId="7" fillId="4" borderId="33" xfId="0" applyNumberFormat="1" applyFont="1" applyFill="1" applyBorder="1" applyAlignment="1" applyProtection="1">
      <alignment horizontal="center"/>
    </xf>
    <xf numFmtId="2" fontId="7" fillId="4" borderId="33" xfId="0" applyNumberFormat="1" applyFont="1" applyFill="1" applyBorder="1" applyAlignment="1" applyProtection="1">
      <alignment horizontal="center"/>
    </xf>
    <xf numFmtId="2" fontId="7" fillId="4" borderId="10" xfId="0" applyNumberFormat="1" applyFont="1" applyFill="1" applyBorder="1" applyAlignment="1" applyProtection="1">
      <alignment horizontal="center"/>
    </xf>
    <xf numFmtId="0" fontId="7" fillId="4" borderId="33" xfId="0" applyFont="1" applyFill="1" applyBorder="1" applyAlignment="1" applyProtection="1">
      <alignment horizontal="center"/>
    </xf>
    <xf numFmtId="0" fontId="7" fillId="4" borderId="10" xfId="0" applyFont="1" applyFill="1" applyBorder="1" applyAlignment="1" applyProtection="1">
      <alignment horizontal="center"/>
    </xf>
    <xf numFmtId="0" fontId="7" fillId="4" borderId="11" xfId="0" applyFont="1" applyFill="1" applyBorder="1" applyAlignment="1" applyProtection="1">
      <alignment horizontal="center"/>
    </xf>
    <xf numFmtId="0" fontId="7" fillId="4" borderId="16" xfId="0" applyFont="1" applyFill="1" applyBorder="1" applyAlignment="1" applyProtection="1">
      <alignment horizontal="center"/>
    </xf>
    <xf numFmtId="165" fontId="7" fillId="4" borderId="22" xfId="0" applyNumberFormat="1" applyFont="1" applyFill="1" applyBorder="1" applyAlignment="1" applyProtection="1">
      <alignment horizontal="center"/>
    </xf>
    <xf numFmtId="1" fontId="7" fillId="4" borderId="37" xfId="0" applyNumberFormat="1" applyFont="1" applyFill="1" applyBorder="1" applyAlignment="1" applyProtection="1">
      <alignment horizontal="center"/>
    </xf>
    <xf numFmtId="2" fontId="7" fillId="4" borderId="37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7" fillId="4" borderId="37" xfId="0" applyFont="1" applyFill="1" applyBorder="1" applyAlignment="1" applyProtection="1">
      <alignment horizontal="center"/>
    </xf>
    <xf numFmtId="0" fontId="7" fillId="4" borderId="1" xfId="0" applyFont="1" applyFill="1" applyBorder="1" applyAlignment="1" applyProtection="1">
      <alignment horizontal="center"/>
    </xf>
    <xf numFmtId="0" fontId="7" fillId="4" borderId="17" xfId="0" applyFont="1" applyFill="1" applyBorder="1" applyAlignment="1" applyProtection="1">
      <alignment horizontal="center"/>
    </xf>
    <xf numFmtId="165" fontId="3" fillId="2" borderId="12" xfId="0" applyNumberFormat="1" applyFont="1" applyFill="1" applyBorder="1" applyProtection="1"/>
    <xf numFmtId="2" fontId="3" fillId="2" borderId="12" xfId="0" applyNumberFormat="1" applyFont="1" applyFill="1" applyBorder="1" applyProtection="1"/>
    <xf numFmtId="0" fontId="3" fillId="14" borderId="0" xfId="0" applyFont="1" applyFill="1" applyAlignment="1" applyProtection="1">
      <alignment horizontal="center"/>
      <protection locked="0"/>
    </xf>
    <xf numFmtId="0" fontId="6" fillId="14" borderId="0" xfId="0" applyFont="1" applyFill="1" applyAlignment="1" applyProtection="1">
      <alignment horizontal="center"/>
      <protection locked="0"/>
    </xf>
    <xf numFmtId="0" fontId="12" fillId="14" borderId="0" xfId="0" applyFont="1" applyFill="1" applyAlignment="1" applyProtection="1">
      <alignment horizontal="centerContinuous"/>
    </xf>
    <xf numFmtId="165" fontId="7" fillId="14" borderId="0" xfId="0" applyNumberFormat="1" applyFont="1" applyFill="1" applyAlignment="1" applyProtection="1">
      <alignment horizontal="centerContinuous"/>
    </xf>
    <xf numFmtId="1" fontId="7" fillId="14" borderId="0" xfId="0" applyNumberFormat="1" applyFont="1" applyFill="1" applyAlignment="1" applyProtection="1">
      <alignment horizontal="centerContinuous"/>
    </xf>
    <xf numFmtId="2" fontId="13" fillId="14" borderId="0" xfId="0" applyNumberFormat="1" applyFont="1" applyFill="1" applyAlignment="1" applyProtection="1">
      <alignment horizontal="centerContinuous"/>
    </xf>
    <xf numFmtId="2" fontId="7" fillId="14" borderId="0" xfId="0" applyNumberFormat="1" applyFont="1" applyFill="1" applyAlignment="1" applyProtection="1">
      <alignment horizontal="centerContinuous"/>
    </xf>
    <xf numFmtId="0" fontId="7" fillId="14" borderId="0" xfId="0" applyFont="1" applyFill="1" applyAlignment="1" applyProtection="1">
      <alignment horizontal="centerContinuous"/>
    </xf>
    <xf numFmtId="0" fontId="0" fillId="14" borderId="0" xfId="0" applyFill="1" applyProtection="1"/>
    <xf numFmtId="0" fontId="3" fillId="14" borderId="0" xfId="0" applyFont="1" applyFill="1" applyBorder="1" applyProtection="1"/>
    <xf numFmtId="0" fontId="0" fillId="14" borderId="0" xfId="0" applyFill="1" applyBorder="1" applyProtection="1"/>
    <xf numFmtId="0" fontId="3" fillId="14" borderId="0" xfId="0" applyFont="1" applyFill="1" applyProtection="1"/>
    <xf numFmtId="0" fontId="3" fillId="14" borderId="0" xfId="0" applyFont="1" applyFill="1" applyBorder="1" applyAlignment="1" applyProtection="1">
      <alignment horizontal="right"/>
    </xf>
    <xf numFmtId="0" fontId="3" fillId="14" borderId="0" xfId="0" applyFont="1" applyFill="1" applyAlignment="1" applyProtection="1">
      <alignment horizontal="right"/>
    </xf>
    <xf numFmtId="0" fontId="14" fillId="14" borderId="0" xfId="0" applyFont="1" applyFill="1" applyProtection="1"/>
    <xf numFmtId="2" fontId="3" fillId="14" borderId="3" xfId="0" applyNumberFormat="1" applyFont="1" applyFill="1" applyBorder="1" applyAlignment="1" applyProtection="1">
      <alignment horizontal="center"/>
    </xf>
    <xf numFmtId="0" fontId="9" fillId="14" borderId="0" xfId="0" applyFont="1" applyFill="1" applyAlignment="1" applyProtection="1">
      <alignment horizontal="center"/>
    </xf>
    <xf numFmtId="0" fontId="5" fillId="0" borderId="42" xfId="0" applyFont="1" applyBorder="1" applyAlignment="1" applyProtection="1">
      <alignment horizontal="left"/>
    </xf>
    <xf numFmtId="0" fontId="7" fillId="0" borderId="3" xfId="0" applyFont="1" applyBorder="1" applyProtection="1"/>
    <xf numFmtId="0" fontId="3" fillId="0" borderId="3" xfId="0" applyFont="1" applyFill="1" applyBorder="1" applyAlignment="1" applyProtection="1">
      <alignment horizontal="center"/>
      <protection locked="0"/>
    </xf>
    <xf numFmtId="0" fontId="7" fillId="1" borderId="0" xfId="0" applyFont="1" applyFill="1" applyBorder="1" applyAlignment="1" applyProtection="1">
      <alignment horizontal="center"/>
    </xf>
    <xf numFmtId="165" fontId="7" fillId="1" borderId="0" xfId="0" applyNumberFormat="1" applyFont="1" applyFill="1" applyBorder="1" applyProtection="1"/>
    <xf numFmtId="0" fontId="10" fillId="1" borderId="0" xfId="0" applyFont="1" applyFill="1" applyBorder="1" applyAlignment="1" applyProtection="1">
      <alignment horizontal="left"/>
    </xf>
    <xf numFmtId="165" fontId="10" fillId="1" borderId="0" xfId="0" applyNumberFormat="1" applyFont="1" applyFill="1" applyBorder="1" applyProtection="1"/>
    <xf numFmtId="165" fontId="7" fillId="2" borderId="4" xfId="0" applyNumberFormat="1" applyFont="1" applyFill="1" applyBorder="1" applyProtection="1"/>
    <xf numFmtId="0" fontId="7" fillId="14" borderId="0" xfId="0" applyFont="1" applyFill="1" applyProtection="1"/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0" fontId="6" fillId="0" borderId="3" xfId="0" applyFont="1" applyFill="1" applyBorder="1"/>
    <xf numFmtId="0" fontId="7" fillId="0" borderId="3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31" fillId="0" borderId="3" xfId="0" applyFont="1" applyFill="1" applyBorder="1" applyAlignment="1">
      <alignment horizontal="center"/>
    </xf>
    <xf numFmtId="4" fontId="7" fillId="0" borderId="0" xfId="0" applyNumberFormat="1" applyFont="1" applyBorder="1" applyAlignment="1" applyProtection="1">
      <alignment horizontal="center"/>
      <protection locked="0"/>
    </xf>
    <xf numFmtId="1" fontId="7" fillId="0" borderId="0" xfId="0" applyNumberFormat="1" applyFont="1" applyBorder="1" applyProtection="1">
      <protection locked="0"/>
    </xf>
    <xf numFmtId="1" fontId="7" fillId="0" borderId="0" xfId="0" applyNumberFormat="1" applyFont="1" applyBorder="1" applyAlignment="1" applyProtection="1">
      <alignment horizontal="center"/>
      <protection locked="0"/>
    </xf>
    <xf numFmtId="0" fontId="0" fillId="0" borderId="4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1" xfId="0" applyBorder="1" applyProtection="1">
      <protection locked="0"/>
    </xf>
    <xf numFmtId="0" fontId="0" fillId="13" borderId="10" xfId="0" applyFill="1" applyBorder="1" applyProtection="1">
      <protection locked="0"/>
    </xf>
    <xf numFmtId="0" fontId="0" fillId="13" borderId="11" xfId="0" applyFill="1" applyBorder="1" applyProtection="1">
      <protection locked="0"/>
    </xf>
    <xf numFmtId="0" fontId="0" fillId="13" borderId="0" xfId="0" applyFill="1" applyBorder="1" applyProtection="1">
      <protection locked="0"/>
    </xf>
    <xf numFmtId="0" fontId="0" fillId="13" borderId="21" xfId="0" applyFill="1" applyBorder="1" applyProtection="1">
      <protection locked="0"/>
    </xf>
    <xf numFmtId="0" fontId="6" fillId="13" borderId="20" xfId="0" applyFont="1" applyFill="1" applyBorder="1" applyProtection="1">
      <protection locked="0"/>
    </xf>
    <xf numFmtId="0" fontId="0" fillId="0" borderId="24" xfId="0" applyBorder="1" applyProtection="1">
      <protection locked="0"/>
    </xf>
    <xf numFmtId="4" fontId="0" fillId="4" borderId="29" xfId="0" applyNumberFormat="1" applyFill="1" applyBorder="1"/>
    <xf numFmtId="0" fontId="0" fillId="0" borderId="3" xfId="0" applyFill="1" applyBorder="1" applyAlignment="1">
      <alignment horizontal="center"/>
    </xf>
    <xf numFmtId="0" fontId="29" fillId="9" borderId="0" xfId="2" applyFill="1" applyAlignment="1" applyProtection="1"/>
    <xf numFmtId="0" fontId="29" fillId="3" borderId="0" xfId="2" applyFill="1" applyAlignment="1" applyProtection="1"/>
    <xf numFmtId="0" fontId="29" fillId="5" borderId="0" xfId="2" applyFill="1" applyAlignment="1" applyProtection="1"/>
    <xf numFmtId="0" fontId="29" fillId="14" borderId="0" xfId="2" applyFill="1" applyAlignment="1" applyProtection="1">
      <protection locked="0"/>
    </xf>
    <xf numFmtId="0" fontId="29" fillId="0" borderId="0" xfId="2" applyAlignment="1" applyProtection="1">
      <alignment horizontal="center"/>
    </xf>
    <xf numFmtId="0" fontId="29" fillId="0" borderId="0" xfId="2" applyAlignment="1" applyProtection="1"/>
    <xf numFmtId="0" fontId="29" fillId="7" borderId="0" xfId="2" applyFill="1" applyAlignment="1" applyProtection="1">
      <alignment horizontal="right"/>
    </xf>
    <xf numFmtId="0" fontId="29" fillId="13" borderId="0" xfId="2" applyFill="1" applyAlignment="1" applyProtection="1">
      <alignment horizontal="right"/>
    </xf>
    <xf numFmtId="0" fontId="29" fillId="12" borderId="0" xfId="2" applyFill="1" applyAlignment="1" applyProtection="1">
      <alignment horizontal="right"/>
    </xf>
    <xf numFmtId="0" fontId="8" fillId="14" borderId="0" xfId="0" applyFont="1" applyFill="1" applyBorder="1"/>
    <xf numFmtId="2" fontId="9" fillId="4" borderId="35" xfId="0" applyNumberFormat="1" applyFont="1" applyFill="1" applyBorder="1" applyAlignment="1" applyProtection="1">
      <alignment horizontal="center"/>
    </xf>
    <xf numFmtId="2" fontId="9" fillId="4" borderId="38" xfId="0" applyNumberFormat="1" applyFont="1" applyFill="1" applyBorder="1" applyAlignment="1" applyProtection="1">
      <alignment horizontal="center"/>
    </xf>
    <xf numFmtId="2" fontId="7" fillId="0" borderId="5" xfId="0" applyNumberFormat="1" applyFont="1" applyBorder="1"/>
    <xf numFmtId="2" fontId="7" fillId="2" borderId="51" xfId="0" applyNumberFormat="1" applyFont="1" applyFill="1" applyBorder="1"/>
    <xf numFmtId="0" fontId="10" fillId="3" borderId="37" xfId="0" applyFont="1" applyFill="1" applyBorder="1" applyAlignment="1">
      <alignment horizontal="center"/>
    </xf>
    <xf numFmtId="1" fontId="7" fillId="0" borderId="0" xfId="0" applyNumberFormat="1" applyFont="1" applyFill="1"/>
    <xf numFmtId="4" fontId="7" fillId="0" borderId="0" xfId="0" applyNumberFormat="1" applyFont="1" applyFill="1" applyAlignment="1">
      <alignment horizontal="center"/>
    </xf>
    <xf numFmtId="0" fontId="13" fillId="0" borderId="0" xfId="0" applyFont="1" applyProtection="1">
      <protection locked="0"/>
    </xf>
    <xf numFmtId="0" fontId="14" fillId="0" borderId="3" xfId="0" applyFont="1" applyFill="1" applyBorder="1"/>
    <xf numFmtId="4" fontId="0" fillId="0" borderId="49" xfId="0" applyNumberFormat="1" applyBorder="1"/>
    <xf numFmtId="49" fontId="3" fillId="0" borderId="3" xfId="0" applyNumberFormat="1" applyFont="1" applyFill="1" applyBorder="1" applyAlignment="1">
      <alignment horizontal="center"/>
    </xf>
    <xf numFmtId="16" fontId="21" fillId="0" borderId="3" xfId="0" applyNumberFormat="1" applyFont="1" applyFill="1" applyBorder="1"/>
    <xf numFmtId="0" fontId="23" fillId="0" borderId="0" xfId="0" applyFont="1"/>
    <xf numFmtId="0" fontId="3" fillId="0" borderId="0" xfId="0" applyFont="1" applyFill="1" applyAlignment="1">
      <alignment horizontal="center"/>
    </xf>
    <xf numFmtId="2" fontId="0" fillId="11" borderId="3" xfId="0" applyNumberFormat="1" applyFill="1" applyBorder="1"/>
    <xf numFmtId="4" fontId="0" fillId="0" borderId="0" xfId="0" applyNumberFormat="1" applyFill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164" fontId="0" fillId="0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/>
    <xf numFmtId="0" fontId="12" fillId="0" borderId="0" xfId="0" applyFont="1" applyFill="1"/>
    <xf numFmtId="0" fontId="13" fillId="0" borderId="0" xfId="0" applyFont="1" applyFill="1"/>
    <xf numFmtId="0" fontId="14" fillId="0" borderId="0" xfId="0" applyFont="1" applyFill="1"/>
    <xf numFmtId="164" fontId="0" fillId="0" borderId="3" xfId="0" applyNumberFormat="1" applyFill="1" applyBorder="1"/>
    <xf numFmtId="164" fontId="0" fillId="0" borderId="5" xfId="0" applyNumberFormat="1" applyFill="1" applyBorder="1"/>
    <xf numFmtId="0" fontId="2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2" fontId="6" fillId="0" borderId="12" xfId="0" applyNumberFormat="1" applyFont="1" applyFill="1" applyBorder="1"/>
    <xf numFmtId="2" fontId="3" fillId="11" borderId="3" xfId="0" applyNumberFormat="1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2" fontId="3" fillId="11" borderId="12" xfId="0" applyNumberFormat="1" applyFont="1" applyFill="1" applyBorder="1"/>
    <xf numFmtId="10" fontId="16" fillId="2" borderId="3" xfId="0" applyNumberFormat="1" applyFont="1" applyFill="1" applyBorder="1" applyAlignment="1"/>
    <xf numFmtId="9" fontId="16" fillId="2" borderId="3" xfId="0" applyNumberFormat="1" applyFont="1" applyFill="1" applyBorder="1" applyAlignment="1">
      <alignment horizontal="center"/>
    </xf>
    <xf numFmtId="10" fontId="17" fillId="2" borderId="3" xfId="0" applyNumberFormat="1" applyFont="1" applyFill="1" applyBorder="1" applyAlignment="1">
      <alignment horizontal="center"/>
    </xf>
    <xf numFmtId="164" fontId="17" fillId="2" borderId="3" xfId="0" applyNumberFormat="1" applyFont="1" applyFill="1" applyBorder="1" applyAlignment="1">
      <alignment horizontal="right"/>
    </xf>
    <xf numFmtId="9" fontId="17" fillId="2" borderId="3" xfId="0" applyNumberFormat="1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2" fontId="16" fillId="0" borderId="19" xfId="0" applyNumberFormat="1" applyFont="1" applyBorder="1"/>
    <xf numFmtId="2" fontId="16" fillId="2" borderId="19" xfId="0" applyNumberFormat="1" applyFont="1" applyFill="1" applyBorder="1"/>
    <xf numFmtId="164" fontId="16" fillId="2" borderId="19" xfId="0" applyNumberFormat="1" applyFont="1" applyFill="1" applyBorder="1"/>
    <xf numFmtId="10" fontId="16" fillId="2" borderId="19" xfId="0" applyNumberFormat="1" applyFont="1" applyFill="1" applyBorder="1"/>
    <xf numFmtId="2" fontId="16" fillId="0" borderId="19" xfId="0" applyNumberFormat="1" applyFont="1" applyBorder="1" applyAlignment="1">
      <alignment horizontal="center"/>
    </xf>
    <xf numFmtId="2" fontId="16" fillId="0" borderId="52" xfId="0" applyNumberFormat="1" applyFont="1" applyBorder="1"/>
    <xf numFmtId="9" fontId="17" fillId="2" borderId="8" xfId="0" applyNumberFormat="1" applyFont="1" applyFill="1" applyBorder="1" applyAlignment="1">
      <alignment horizontal="center"/>
    </xf>
    <xf numFmtId="164" fontId="17" fillId="2" borderId="8" xfId="0" applyNumberFormat="1" applyFont="1" applyFill="1" applyBorder="1" applyAlignment="1">
      <alignment horizontal="right"/>
    </xf>
    <xf numFmtId="164" fontId="19" fillId="2" borderId="12" xfId="0" applyNumberFormat="1" applyFont="1" applyFill="1" applyBorder="1" applyAlignment="1">
      <alignment horizontal="right"/>
    </xf>
    <xf numFmtId="0" fontId="18" fillId="0" borderId="0" xfId="0" applyFont="1" applyFill="1" applyBorder="1"/>
    <xf numFmtId="0" fontId="0" fillId="0" borderId="53" xfId="0" applyFill="1" applyBorder="1"/>
    <xf numFmtId="0" fontId="0" fillId="0" borderId="47" xfId="0" applyFill="1" applyBorder="1"/>
    <xf numFmtId="0" fontId="0" fillId="9" borderId="0" xfId="0" applyFill="1" applyBorder="1"/>
    <xf numFmtId="0" fontId="0" fillId="0" borderId="12" xfId="0" applyFill="1" applyBorder="1"/>
    <xf numFmtId="0" fontId="23" fillId="0" borderId="53" xfId="0" applyFont="1" applyFill="1" applyBorder="1"/>
    <xf numFmtId="0" fontId="23" fillId="9" borderId="0" xfId="0" applyFont="1" applyFill="1"/>
    <xf numFmtId="0" fontId="23" fillId="0" borderId="12" xfId="0" applyFont="1" applyFill="1" applyBorder="1"/>
    <xf numFmtId="0" fontId="3" fillId="9" borderId="0" xfId="0" applyFont="1" applyFill="1" applyBorder="1"/>
    <xf numFmtId="0" fontId="3" fillId="0" borderId="53" xfId="0" applyFont="1" applyFill="1" applyBorder="1"/>
    <xf numFmtId="16" fontId="21" fillId="9" borderId="0" xfId="0" applyNumberFormat="1" applyFont="1" applyFill="1" applyBorder="1"/>
    <xf numFmtId="0" fontId="14" fillId="9" borderId="0" xfId="0" applyFont="1" applyFill="1" applyBorder="1"/>
    <xf numFmtId="0" fontId="0" fillId="0" borderId="54" xfId="0" applyFill="1" applyBorder="1"/>
    <xf numFmtId="1" fontId="23" fillId="0" borderId="12" xfId="0" applyNumberFormat="1" applyFont="1" applyFill="1" applyBorder="1"/>
    <xf numFmtId="0" fontId="0" fillId="0" borderId="1" xfId="0" applyFill="1" applyBorder="1"/>
    <xf numFmtId="0" fontId="0" fillId="0" borderId="54" xfId="0" applyBorder="1"/>
    <xf numFmtId="0" fontId="33" fillId="4" borderId="9" xfId="0" applyFont="1" applyFill="1" applyBorder="1" applyAlignment="1">
      <alignment horizontal="center"/>
    </xf>
    <xf numFmtId="0" fontId="33" fillId="4" borderId="10" xfId="0" applyFont="1" applyFill="1" applyBorder="1"/>
    <xf numFmtId="0" fontId="33" fillId="4" borderId="1" xfId="0" applyFont="1" applyFill="1" applyBorder="1" applyAlignment="1">
      <alignment horizontal="center"/>
    </xf>
    <xf numFmtId="0" fontId="33" fillId="4" borderId="22" xfId="0" applyFont="1" applyFill="1" applyBorder="1" applyAlignment="1">
      <alignment horizontal="center"/>
    </xf>
    <xf numFmtId="0" fontId="33" fillId="4" borderId="16" xfId="0" applyFont="1" applyFill="1" applyBorder="1" applyAlignment="1">
      <alignment horizontal="center"/>
    </xf>
    <xf numFmtId="2" fontId="7" fillId="0" borderId="3" xfId="0" applyNumberFormat="1" applyFont="1" applyFill="1" applyBorder="1"/>
    <xf numFmtId="0" fontId="13" fillId="9" borderId="0" xfId="0" applyFont="1" applyFill="1" applyAlignment="1">
      <alignment horizontal="centerContinuous"/>
    </xf>
    <xf numFmtId="0" fontId="35" fillId="9" borderId="0" xfId="0" applyFont="1" applyFill="1" applyBorder="1"/>
    <xf numFmtId="0" fontId="35" fillId="0" borderId="0" xfId="0" applyFont="1"/>
    <xf numFmtId="0" fontId="33" fillId="0" borderId="0" xfId="0" applyFont="1" applyFill="1" applyBorder="1" applyAlignment="1">
      <alignment horizontal="left"/>
    </xf>
    <xf numFmtId="2" fontId="7" fillId="0" borderId="3" xfId="0" applyNumberFormat="1" applyFont="1" applyFill="1" applyBorder="1" applyAlignment="1">
      <alignment horizontal="center"/>
    </xf>
    <xf numFmtId="2" fontId="7" fillId="0" borderId="19" xfId="0" applyNumberFormat="1" applyFont="1" applyBorder="1"/>
    <xf numFmtId="2" fontId="7" fillId="0" borderId="55" xfId="0" applyNumberFormat="1" applyFont="1" applyBorder="1"/>
    <xf numFmtId="0" fontId="7" fillId="15" borderId="34" xfId="0" applyFont="1" applyFill="1" applyBorder="1" applyAlignment="1">
      <alignment horizontal="center"/>
    </xf>
    <xf numFmtId="0" fontId="7" fillId="15" borderId="22" xfId="0" applyFont="1" applyFill="1" applyBorder="1" applyAlignment="1">
      <alignment horizontal="center"/>
    </xf>
    <xf numFmtId="0" fontId="33" fillId="4" borderId="9" xfId="0" applyFont="1" applyFill="1" applyBorder="1"/>
    <xf numFmtId="0" fontId="33" fillId="4" borderId="23" xfId="0" applyFont="1" applyFill="1" applyBorder="1" applyAlignment="1">
      <alignment horizontal="center"/>
    </xf>
    <xf numFmtId="2" fontId="7" fillId="16" borderId="0" xfId="0" applyNumberFormat="1" applyFont="1" applyFill="1" applyBorder="1"/>
    <xf numFmtId="2" fontId="7" fillId="0" borderId="0" xfId="0" applyNumberFormat="1" applyFont="1" applyBorder="1"/>
    <xf numFmtId="0" fontId="33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1" fontId="34" fillId="16" borderId="0" xfId="0" applyNumberFormat="1" applyFont="1" applyFill="1" applyBorder="1" applyAlignment="1">
      <alignment horizontal="center"/>
    </xf>
    <xf numFmtId="2" fontId="33" fillId="16" borderId="0" xfId="0" applyNumberFormat="1" applyFont="1" applyFill="1" applyBorder="1"/>
    <xf numFmtId="2" fontId="7" fillId="0" borderId="27" xfId="0" applyNumberFormat="1" applyFont="1" applyBorder="1"/>
    <xf numFmtId="0" fontId="33" fillId="0" borderId="3" xfId="0" applyFont="1" applyBorder="1"/>
    <xf numFmtId="0" fontId="33" fillId="0" borderId="29" xfId="0" applyFont="1" applyBorder="1"/>
    <xf numFmtId="0" fontId="33" fillId="0" borderId="32" xfId="0" applyFont="1" applyBorder="1"/>
    <xf numFmtId="0" fontId="33" fillId="0" borderId="31" xfId="0" applyFont="1" applyBorder="1"/>
    <xf numFmtId="2" fontId="7" fillId="0" borderId="56" xfId="0" applyNumberFormat="1" applyFont="1" applyBorder="1"/>
    <xf numFmtId="2" fontId="7" fillId="0" borderId="44" xfId="0" applyNumberFormat="1" applyFont="1" applyBorder="1"/>
    <xf numFmtId="2" fontId="7" fillId="0" borderId="48" xfId="0" applyNumberFormat="1" applyFont="1" applyBorder="1"/>
    <xf numFmtId="0" fontId="33" fillId="0" borderId="0" xfId="0" applyFont="1"/>
    <xf numFmtId="0" fontId="34" fillId="0" borderId="0" xfId="0" applyFont="1"/>
    <xf numFmtId="0" fontId="39" fillId="0" borderId="0" xfId="0" applyFont="1"/>
    <xf numFmtId="0" fontId="40" fillId="0" borderId="0" xfId="0" applyFont="1"/>
    <xf numFmtId="0" fontId="0" fillId="0" borderId="40" xfId="0" applyBorder="1"/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7" fillId="0" borderId="56" xfId="0" applyNumberFormat="1" applyFont="1" applyFill="1" applyBorder="1"/>
    <xf numFmtId="2" fontId="16" fillId="0" borderId="0" xfId="0" applyNumberFormat="1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>
      <alignment horizontal="center"/>
    </xf>
    <xf numFmtId="164" fontId="20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2" fontId="20" fillId="0" borderId="0" xfId="0" applyNumberFormat="1" applyFont="1" applyFill="1" applyBorder="1"/>
    <xf numFmtId="0" fontId="23" fillId="0" borderId="0" xfId="0" applyFont="1" applyBorder="1"/>
    <xf numFmtId="164" fontId="3" fillId="2" borderId="0" xfId="0" applyNumberFormat="1" applyFont="1" applyFill="1" applyBorder="1"/>
    <xf numFmtId="2" fontId="16" fillId="10" borderId="0" xfId="0" applyNumberFormat="1" applyFont="1" applyFill="1" applyBorder="1" applyAlignment="1">
      <alignment horizontal="center"/>
    </xf>
    <xf numFmtId="2" fontId="7" fillId="0" borderId="50" xfId="0" applyNumberFormat="1" applyFont="1" applyBorder="1"/>
    <xf numFmtId="2" fontId="7" fillId="0" borderId="52" xfId="0" applyNumberFormat="1" applyFont="1" applyBorder="1"/>
    <xf numFmtId="2" fontId="7" fillId="16" borderId="0" xfId="0" applyNumberFormat="1" applyFont="1" applyFill="1" applyBorder="1" applyAlignment="1">
      <alignment vertical="center"/>
    </xf>
    <xf numFmtId="0" fontId="33" fillId="0" borderId="19" xfId="0" applyFont="1" applyBorder="1"/>
    <xf numFmtId="0" fontId="33" fillId="0" borderId="50" xfId="0" applyFont="1" applyBorder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45" fillId="0" borderId="0" xfId="0" applyFont="1"/>
    <xf numFmtId="164" fontId="19" fillId="0" borderId="0" xfId="0" applyNumberFormat="1" applyFont="1" applyFill="1" applyBorder="1" applyAlignment="1">
      <alignment horizontal="right"/>
    </xf>
    <xf numFmtId="2" fontId="19" fillId="0" borderId="0" xfId="0" applyNumberFormat="1" applyFont="1" applyFill="1" applyBorder="1"/>
    <xf numFmtId="0" fontId="33" fillId="9" borderId="0" xfId="0" applyFont="1" applyFill="1"/>
    <xf numFmtId="0" fontId="8" fillId="0" borderId="53" xfId="0" applyFont="1" applyFill="1" applyBorder="1"/>
    <xf numFmtId="16" fontId="8" fillId="0" borderId="54" xfId="0" applyNumberFormat="1" applyFont="1" applyFill="1" applyBorder="1"/>
    <xf numFmtId="0" fontId="8" fillId="0" borderId="47" xfId="0" applyFont="1" applyFill="1" applyBorder="1"/>
    <xf numFmtId="2" fontId="7" fillId="0" borderId="32" xfId="0" applyNumberFormat="1" applyFont="1" applyFill="1" applyBorder="1" applyAlignment="1">
      <alignment horizontal="center"/>
    </xf>
    <xf numFmtId="2" fontId="7" fillId="0" borderId="56" xfId="0" applyNumberFormat="1" applyFont="1" applyFill="1" applyBorder="1" applyAlignment="1">
      <alignment horizontal="center"/>
    </xf>
    <xf numFmtId="0" fontId="4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3" fillId="0" borderId="24" xfId="0" applyFont="1" applyBorder="1"/>
    <xf numFmtId="0" fontId="33" fillId="0" borderId="30" xfId="0" applyFont="1" applyBorder="1"/>
    <xf numFmtId="4" fontId="5" fillId="11" borderId="24" xfId="0" applyNumberFormat="1" applyFont="1" applyFill="1" applyBorder="1" applyAlignment="1">
      <alignment vertical="center"/>
    </xf>
    <xf numFmtId="4" fontId="5" fillId="11" borderId="3" xfId="0" applyNumberFormat="1" applyFont="1" applyFill="1" applyBorder="1" applyAlignment="1">
      <alignment vertical="center"/>
    </xf>
    <xf numFmtId="4" fontId="5" fillId="11" borderId="29" xfId="0" applyNumberFormat="1" applyFont="1" applyFill="1" applyBorder="1" applyAlignment="1">
      <alignment vertical="center"/>
    </xf>
    <xf numFmtId="4" fontId="10" fillId="11" borderId="53" xfId="0" applyNumberFormat="1" applyFont="1" applyFill="1" applyBorder="1" applyAlignment="1">
      <alignment vertical="center"/>
    </xf>
    <xf numFmtId="4" fontId="10" fillId="11" borderId="12" xfId="0" applyNumberFormat="1" applyFont="1" applyFill="1" applyBorder="1" applyAlignment="1">
      <alignment vertical="center"/>
    </xf>
    <xf numFmtId="4" fontId="5" fillId="11" borderId="12" xfId="0" applyNumberFormat="1" applyFont="1" applyFill="1" applyBorder="1" applyAlignment="1">
      <alignment vertical="center"/>
    </xf>
    <xf numFmtId="2" fontId="16" fillId="11" borderId="56" xfId="0" applyNumberFormat="1" applyFont="1" applyFill="1" applyBorder="1"/>
    <xf numFmtId="2" fontId="16" fillId="11" borderId="56" xfId="0" applyNumberFormat="1" applyFont="1" applyFill="1" applyBorder="1" applyAlignment="1">
      <alignment horizontal="center"/>
    </xf>
    <xf numFmtId="2" fontId="16" fillId="11" borderId="3" xfId="0" applyNumberFormat="1" applyFont="1" applyFill="1" applyBorder="1"/>
    <xf numFmtId="2" fontId="16" fillId="11" borderId="3" xfId="0" applyNumberFormat="1" applyFont="1" applyFill="1" applyBorder="1" applyAlignment="1">
      <alignment horizontal="center"/>
    </xf>
    <xf numFmtId="2" fontId="16" fillId="11" borderId="37" xfId="0" applyNumberFormat="1" applyFont="1" applyFill="1" applyBorder="1"/>
    <xf numFmtId="2" fontId="16" fillId="11" borderId="32" xfId="0" applyNumberFormat="1" applyFont="1" applyFill="1" applyBorder="1"/>
    <xf numFmtId="2" fontId="16" fillId="11" borderId="32" xfId="0" applyNumberFormat="1" applyFont="1" applyFill="1" applyBorder="1" applyAlignment="1">
      <alignment horizontal="center"/>
    </xf>
    <xf numFmtId="0" fontId="7" fillId="17" borderId="25" xfId="0" applyFont="1" applyFill="1" applyBorder="1"/>
    <xf numFmtId="1" fontId="34" fillId="14" borderId="56" xfId="0" applyNumberFormat="1" applyFont="1" applyFill="1" applyBorder="1" applyAlignment="1">
      <alignment horizontal="center"/>
    </xf>
    <xf numFmtId="1" fontId="34" fillId="14" borderId="27" xfId="0" applyNumberFormat="1" applyFont="1" applyFill="1" applyBorder="1" applyAlignment="1">
      <alignment horizontal="center"/>
    </xf>
    <xf numFmtId="0" fontId="33" fillId="14" borderId="24" xfId="0" applyFont="1" applyFill="1" applyBorder="1" applyAlignment="1">
      <alignment horizontal="center"/>
    </xf>
    <xf numFmtId="0" fontId="33" fillId="14" borderId="5" xfId="0" applyFont="1" applyFill="1" applyBorder="1" applyAlignment="1">
      <alignment horizontal="center"/>
    </xf>
    <xf numFmtId="0" fontId="33" fillId="14" borderId="3" xfId="0" applyFont="1" applyFill="1" applyBorder="1" applyAlignment="1">
      <alignment horizontal="center"/>
    </xf>
    <xf numFmtId="0" fontId="33" fillId="14" borderId="29" xfId="0" applyFont="1" applyFill="1" applyBorder="1" applyAlignment="1">
      <alignment horizontal="center"/>
    </xf>
    <xf numFmtId="0" fontId="33" fillId="17" borderId="16" xfId="0" applyFont="1" applyFill="1" applyBorder="1" applyAlignment="1">
      <alignment horizontal="center"/>
    </xf>
    <xf numFmtId="0" fontId="33" fillId="14" borderId="32" xfId="0" applyFont="1" applyFill="1" applyBorder="1" applyAlignment="1">
      <alignment horizontal="center" vertical="center"/>
    </xf>
    <xf numFmtId="0" fontId="33" fillId="14" borderId="31" xfId="0" applyFont="1" applyFill="1" applyBorder="1" applyAlignment="1">
      <alignment horizontal="center" vertical="center"/>
    </xf>
    <xf numFmtId="2" fontId="7" fillId="14" borderId="24" xfId="0" applyNumberFormat="1" applyFont="1" applyFill="1" applyBorder="1" applyAlignment="1">
      <alignment horizontal="center"/>
    </xf>
    <xf numFmtId="2" fontId="7" fillId="14" borderId="3" xfId="0" applyNumberFormat="1" applyFont="1" applyFill="1" applyBorder="1" applyAlignment="1">
      <alignment horizontal="center"/>
    </xf>
    <xf numFmtId="2" fontId="7" fillId="14" borderId="29" xfId="0" applyNumberFormat="1" applyFont="1" applyFill="1" applyBorder="1" applyAlignment="1">
      <alignment horizontal="center"/>
    </xf>
    <xf numFmtId="0" fontId="33" fillId="14" borderId="30" xfId="0" applyFont="1" applyFill="1" applyBorder="1" applyAlignment="1">
      <alignment horizontal="center" vertical="center"/>
    </xf>
    <xf numFmtId="2" fontId="33" fillId="14" borderId="44" xfId="0" applyNumberFormat="1" applyFont="1" applyFill="1" applyBorder="1" applyAlignment="1">
      <alignment horizontal="center"/>
    </xf>
    <xf numFmtId="2" fontId="33" fillId="14" borderId="48" xfId="0" applyNumberFormat="1" applyFont="1" applyFill="1" applyBorder="1" applyAlignment="1">
      <alignment horizontal="center" vertical="center"/>
    </xf>
    <xf numFmtId="0" fontId="33" fillId="14" borderId="25" xfId="0" applyFont="1" applyFill="1" applyBorder="1" applyAlignment="1">
      <alignment horizontal="left"/>
    </xf>
    <xf numFmtId="0" fontId="39" fillId="14" borderId="56" xfId="0" applyFont="1" applyFill="1" applyBorder="1" applyAlignment="1">
      <alignment horizontal="center"/>
    </xf>
    <xf numFmtId="0" fontId="33" fillId="14" borderId="24" xfId="0" applyFont="1" applyFill="1" applyBorder="1" applyAlignment="1">
      <alignment horizontal="left"/>
    </xf>
    <xf numFmtId="0" fontId="39" fillId="14" borderId="3" xfId="0" applyFont="1" applyFill="1" applyBorder="1" applyAlignment="1">
      <alignment horizontal="center"/>
    </xf>
    <xf numFmtId="0" fontId="33" fillId="14" borderId="30" xfId="0" applyFont="1" applyFill="1" applyBorder="1" applyAlignment="1">
      <alignment horizontal="left"/>
    </xf>
    <xf numFmtId="0" fontId="39" fillId="14" borderId="32" xfId="0" applyFont="1" applyFill="1" applyBorder="1" applyAlignment="1">
      <alignment horizontal="center" vertical="center"/>
    </xf>
    <xf numFmtId="0" fontId="33" fillId="14" borderId="57" xfId="0" applyFont="1" applyFill="1" applyBorder="1" applyAlignment="1">
      <alignment horizontal="left"/>
    </xf>
    <xf numFmtId="0" fontId="33" fillId="14" borderId="58" xfId="0" applyFont="1" applyFill="1" applyBorder="1" applyAlignment="1">
      <alignment horizontal="center" vertical="center"/>
    </xf>
    <xf numFmtId="0" fontId="33" fillId="14" borderId="59" xfId="0" applyFont="1" applyFill="1" applyBorder="1" applyAlignment="1">
      <alignment horizontal="left"/>
    </xf>
    <xf numFmtId="0" fontId="33" fillId="14" borderId="43" xfId="0" applyFont="1" applyFill="1" applyBorder="1" applyAlignment="1">
      <alignment horizontal="center" vertical="center"/>
    </xf>
    <xf numFmtId="0" fontId="33" fillId="14" borderId="5" xfId="0" applyFont="1" applyFill="1" applyBorder="1" applyAlignment="1">
      <alignment horizontal="center" vertical="center"/>
    </xf>
    <xf numFmtId="0" fontId="33" fillId="14" borderId="59" xfId="0" applyFont="1" applyFill="1" applyBorder="1" applyAlignment="1">
      <alignment horizontal="center"/>
    </xf>
    <xf numFmtId="0" fontId="33" fillId="14" borderId="55" xfId="0" applyFont="1" applyFill="1" applyBorder="1" applyAlignment="1">
      <alignment horizontal="left"/>
    </xf>
    <xf numFmtId="0" fontId="37" fillId="14" borderId="55" xfId="0" applyFont="1" applyFill="1" applyBorder="1" applyAlignment="1">
      <alignment horizontal="left"/>
    </xf>
    <xf numFmtId="0" fontId="37" fillId="14" borderId="5" xfId="0" applyFont="1" applyFill="1" applyBorder="1" applyAlignment="1">
      <alignment horizontal="center"/>
    </xf>
    <xf numFmtId="0" fontId="33" fillId="14" borderId="60" xfId="0" applyFont="1" applyFill="1" applyBorder="1" applyAlignment="1">
      <alignment horizontal="center" vertical="center"/>
    </xf>
    <xf numFmtId="0" fontId="39" fillId="14" borderId="56" xfId="0" applyFont="1" applyFill="1" applyBorder="1" applyAlignment="1">
      <alignment horizontal="center" vertical="center"/>
    </xf>
    <xf numFmtId="0" fontId="39" fillId="14" borderId="37" xfId="0" applyFont="1" applyFill="1" applyBorder="1" applyAlignment="1">
      <alignment horizontal="center" vertical="center"/>
    </xf>
    <xf numFmtId="0" fontId="33" fillId="17" borderId="24" xfId="0" applyFont="1" applyFill="1" applyBorder="1" applyAlignment="1">
      <alignment horizontal="center"/>
    </xf>
    <xf numFmtId="0" fontId="33" fillId="14" borderId="56" xfId="0" applyFont="1" applyFill="1" applyBorder="1" applyAlignment="1">
      <alignment horizontal="center"/>
    </xf>
    <xf numFmtId="0" fontId="33" fillId="14" borderId="61" xfId="0" applyFont="1" applyFill="1" applyBorder="1" applyAlignment="1">
      <alignment horizontal="center"/>
    </xf>
    <xf numFmtId="0" fontId="33" fillId="14" borderId="3" xfId="0" applyFont="1" applyFill="1" applyBorder="1" applyAlignment="1">
      <alignment horizontal="center" wrapText="1"/>
    </xf>
    <xf numFmtId="0" fontId="33" fillId="14" borderId="4" xfId="0" applyFont="1" applyFill="1" applyBorder="1" applyAlignment="1">
      <alignment wrapText="1"/>
    </xf>
    <xf numFmtId="0" fontId="33" fillId="14" borderId="3" xfId="0" applyFont="1" applyFill="1" applyBorder="1" applyAlignment="1">
      <alignment horizontal="center" vertical="center"/>
    </xf>
    <xf numFmtId="0" fontId="33" fillId="14" borderId="4" xfId="0" applyFont="1" applyFill="1" applyBorder="1" applyAlignment="1">
      <alignment horizontal="center" vertical="center"/>
    </xf>
    <xf numFmtId="0" fontId="7" fillId="17" borderId="24" xfId="0" applyFont="1" applyFill="1" applyBorder="1" applyAlignment="1">
      <alignment horizontal="center"/>
    </xf>
    <xf numFmtId="0" fontId="7" fillId="17" borderId="3" xfId="0" applyFont="1" applyFill="1" applyBorder="1" applyAlignment="1">
      <alignment horizontal="center"/>
    </xf>
    <xf numFmtId="49" fontId="43" fillId="14" borderId="3" xfId="0" applyNumberFormat="1" applyFont="1" applyFill="1" applyBorder="1"/>
    <xf numFmtId="49" fontId="42" fillId="14" borderId="3" xfId="0" applyNumberFormat="1" applyFont="1" applyFill="1" applyBorder="1" applyAlignment="1">
      <alignment horizontal="center"/>
    </xf>
    <xf numFmtId="2" fontId="41" fillId="14" borderId="62" xfId="0" applyNumberFormat="1" applyFont="1" applyFill="1" applyBorder="1" applyAlignment="1">
      <alignment horizontal="center" vertical="center"/>
    </xf>
    <xf numFmtId="1" fontId="33" fillId="14" borderId="39" xfId="0" applyNumberFormat="1" applyFont="1" applyFill="1" applyBorder="1" applyAlignment="1">
      <alignment horizontal="center"/>
    </xf>
    <xf numFmtId="1" fontId="33" fillId="14" borderId="27" xfId="0" applyNumberFormat="1" applyFont="1" applyFill="1" applyBorder="1" applyAlignment="1">
      <alignment horizontal="center"/>
    </xf>
    <xf numFmtId="1" fontId="33" fillId="14" borderId="35" xfId="0" applyNumberFormat="1" applyFont="1" applyFill="1" applyBorder="1" applyAlignment="1">
      <alignment horizontal="center"/>
    </xf>
    <xf numFmtId="0" fontId="33" fillId="14" borderId="25" xfId="0" applyFont="1" applyFill="1" applyBorder="1" applyAlignment="1">
      <alignment horizontal="center"/>
    </xf>
    <xf numFmtId="0" fontId="0" fillId="17" borderId="25" xfId="0" applyFill="1" applyBorder="1"/>
    <xf numFmtId="0" fontId="33" fillId="14" borderId="27" xfId="0" applyFont="1" applyFill="1" applyBorder="1" applyAlignment="1">
      <alignment horizontal="center"/>
    </xf>
    <xf numFmtId="0" fontId="0" fillId="17" borderId="20" xfId="0" applyFill="1" applyBorder="1"/>
    <xf numFmtId="0" fontId="34" fillId="14" borderId="24" xfId="0" applyFont="1" applyFill="1" applyBorder="1" applyAlignment="1">
      <alignment horizontal="center"/>
    </xf>
    <xf numFmtId="0" fontId="34" fillId="14" borderId="3" xfId="0" applyFont="1" applyFill="1" applyBorder="1" applyAlignment="1">
      <alignment horizontal="center"/>
    </xf>
    <xf numFmtId="0" fontId="34" fillId="14" borderId="29" xfId="0" applyFont="1" applyFill="1" applyBorder="1" applyAlignment="1">
      <alignment horizontal="center"/>
    </xf>
    <xf numFmtId="0" fontId="45" fillId="14" borderId="24" xfId="0" applyFont="1" applyFill="1" applyBorder="1"/>
    <xf numFmtId="0" fontId="45" fillId="14" borderId="3" xfId="0" applyFont="1" applyFill="1" applyBorder="1"/>
    <xf numFmtId="0" fontId="45" fillId="14" borderId="29" xfId="0" applyFont="1" applyFill="1" applyBorder="1"/>
    <xf numFmtId="2" fontId="41" fillId="14" borderId="63" xfId="0" applyNumberFormat="1" applyFont="1" applyFill="1" applyBorder="1" applyAlignment="1">
      <alignment horizontal="center" vertical="center"/>
    </xf>
    <xf numFmtId="2" fontId="41" fillId="14" borderId="31" xfId="0" applyNumberFormat="1" applyFont="1" applyFill="1" applyBorder="1" applyAlignment="1">
      <alignment horizontal="center" vertical="center"/>
    </xf>
    <xf numFmtId="0" fontId="0" fillId="14" borderId="24" xfId="0" applyFill="1" applyBorder="1"/>
    <xf numFmtId="0" fontId="0" fillId="14" borderId="29" xfId="0" applyFill="1" applyBorder="1"/>
    <xf numFmtId="0" fontId="0" fillId="17" borderId="64" xfId="0" applyFill="1" applyBorder="1"/>
    <xf numFmtId="0" fontId="33" fillId="14" borderId="55" xfId="0" applyFont="1" applyFill="1" applyBorder="1" applyAlignment="1">
      <alignment horizontal="center"/>
    </xf>
    <xf numFmtId="0" fontId="33" fillId="17" borderId="25" xfId="0" applyFont="1" applyFill="1" applyBorder="1" applyAlignment="1">
      <alignment horizontal="center"/>
    </xf>
    <xf numFmtId="0" fontId="33" fillId="14" borderId="30" xfId="0" applyFont="1" applyFill="1" applyBorder="1" applyAlignment="1">
      <alignment horizontal="center"/>
    </xf>
    <xf numFmtId="0" fontId="47" fillId="4" borderId="12" xfId="0" applyFont="1" applyFill="1" applyBorder="1" applyAlignment="1">
      <alignment horizontal="center"/>
    </xf>
    <xf numFmtId="0" fontId="47" fillId="4" borderId="38" xfId="0" applyFont="1" applyFill="1" applyBorder="1" applyAlignment="1">
      <alignment horizontal="center"/>
    </xf>
    <xf numFmtId="0" fontId="7" fillId="17" borderId="65" xfId="0" applyFont="1" applyFill="1" applyBorder="1" applyAlignment="1">
      <alignment horizontal="center"/>
    </xf>
    <xf numFmtId="0" fontId="33" fillId="14" borderId="8" xfId="0" applyFont="1" applyFill="1" applyBorder="1" applyAlignment="1">
      <alignment horizontal="center" vertical="center"/>
    </xf>
    <xf numFmtId="2" fontId="41" fillId="14" borderId="6" xfId="0" applyNumberFormat="1" applyFont="1" applyFill="1" applyBorder="1" applyAlignment="1">
      <alignment vertical="center"/>
    </xf>
    <xf numFmtId="1" fontId="0" fillId="0" borderId="14" xfId="0" applyNumberFormat="1" applyBorder="1"/>
    <xf numFmtId="2" fontId="0" fillId="0" borderId="15" xfId="0" applyNumberFormat="1" applyBorder="1"/>
    <xf numFmtId="0" fontId="6" fillId="0" borderId="3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left"/>
    </xf>
    <xf numFmtId="1" fontId="14" fillId="0" borderId="3" xfId="0" applyNumberFormat="1" applyFont="1" applyBorder="1"/>
    <xf numFmtId="4" fontId="6" fillId="0" borderId="49" xfId="0" applyNumberFormat="1" applyFont="1" applyBorder="1"/>
    <xf numFmtId="4" fontId="14" fillId="0" borderId="49" xfId="0" applyNumberFormat="1" applyFont="1" applyBorder="1"/>
    <xf numFmtId="4" fontId="6" fillId="0" borderId="13" xfId="0" applyNumberFormat="1" applyFont="1" applyBorder="1"/>
    <xf numFmtId="3" fontId="6" fillId="0" borderId="15" xfId="0" applyNumberFormat="1" applyFont="1" applyBorder="1"/>
    <xf numFmtId="4" fontId="14" fillId="0" borderId="3" xfId="0" applyNumberFormat="1" applyFont="1" applyBorder="1"/>
    <xf numFmtId="4" fontId="0" fillId="2" borderId="8" xfId="0" applyNumberFormat="1" applyFill="1" applyBorder="1"/>
    <xf numFmtId="1" fontId="0" fillId="2" borderId="8" xfId="0" applyNumberFormat="1" applyFill="1" applyBorder="1"/>
    <xf numFmtId="1" fontId="6" fillId="0" borderId="15" xfId="0" applyNumberFormat="1" applyFont="1" applyBorder="1"/>
    <xf numFmtId="0" fontId="7" fillId="0" borderId="0" xfId="0" applyNumberFormat="1" applyFont="1"/>
    <xf numFmtId="0" fontId="0" fillId="0" borderId="0" xfId="0" applyNumberFormat="1" applyProtection="1">
      <protection locked="0"/>
    </xf>
    <xf numFmtId="0" fontId="7" fillId="0" borderId="0" xfId="0" applyNumberFormat="1" applyFont="1" applyBorder="1" applyProtection="1">
      <protection locked="0"/>
    </xf>
    <xf numFmtId="4" fontId="0" fillId="0" borderId="47" xfId="0" applyNumberFormat="1" applyBorder="1"/>
    <xf numFmtId="4" fontId="0" fillId="0" borderId="15" xfId="0" applyNumberFormat="1" applyBorder="1"/>
    <xf numFmtId="1" fontId="0" fillId="0" borderId="3" xfId="0" applyNumberFormat="1" applyBorder="1"/>
    <xf numFmtId="4" fontId="0" fillId="0" borderId="3" xfId="0" applyNumberFormat="1" applyBorder="1"/>
    <xf numFmtId="1" fontId="0" fillId="0" borderId="4" xfId="0" applyNumberFormat="1" applyBorder="1"/>
    <xf numFmtId="4" fontId="0" fillId="0" borderId="4" xfId="0" applyNumberFormat="1" applyBorder="1"/>
    <xf numFmtId="3" fontId="0" fillId="0" borderId="0" xfId="0" applyNumberFormat="1"/>
    <xf numFmtId="164" fontId="15" fillId="0" borderId="0" xfId="0" applyNumberFormat="1" applyFont="1" applyFill="1" applyAlignment="1">
      <alignment horizontal="left"/>
    </xf>
    <xf numFmtId="2" fontId="0" fillId="0" borderId="49" xfId="0" applyNumberFormat="1" applyBorder="1"/>
    <xf numFmtId="2" fontId="6" fillId="0" borderId="3" xfId="0" applyNumberFormat="1" applyFont="1" applyFill="1" applyBorder="1" applyAlignment="1">
      <alignment horizontal="right"/>
    </xf>
    <xf numFmtId="1" fontId="14" fillId="0" borderId="3" xfId="0" applyNumberFormat="1" applyFont="1" applyFill="1" applyBorder="1" applyAlignment="1">
      <alignment horizontal="right"/>
    </xf>
    <xf numFmtId="0" fontId="6" fillId="2" borderId="33" xfId="0" applyFont="1" applyFill="1" applyBorder="1" applyAlignment="1">
      <alignment horizontal="center"/>
    </xf>
    <xf numFmtId="0" fontId="0" fillId="2" borderId="16" xfId="0" applyFill="1" applyBorder="1"/>
    <xf numFmtId="14" fontId="0" fillId="0" borderId="31" xfId="0" applyNumberFormat="1" applyBorder="1" applyProtection="1">
      <protection locked="0"/>
    </xf>
    <xf numFmtId="4" fontId="0" fillId="4" borderId="50" xfId="0" applyNumberFormat="1" applyFill="1" applyBorder="1"/>
    <xf numFmtId="0" fontId="6" fillId="2" borderId="30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4" fontId="15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/>
    </xf>
    <xf numFmtId="49" fontId="15" fillId="2" borderId="0" xfId="0" applyNumberFormat="1" applyFont="1" applyFill="1" applyAlignment="1">
      <alignment horizontal="center"/>
    </xf>
    <xf numFmtId="0" fontId="0" fillId="0" borderId="3" xfId="0" applyFill="1" applyBorder="1"/>
    <xf numFmtId="0" fontId="6" fillId="0" borderId="5" xfId="0" applyFont="1" applyFill="1" applyBorder="1" applyAlignment="1">
      <alignment horizontal="center"/>
    </xf>
    <xf numFmtId="1" fontId="0" fillId="0" borderId="3" xfId="0" applyNumberFormat="1" applyFill="1" applyBorder="1"/>
    <xf numFmtId="4" fontId="0" fillId="0" borderId="3" xfId="0" applyNumberFormat="1" applyFill="1" applyBorder="1"/>
    <xf numFmtId="1" fontId="14" fillId="0" borderId="3" xfId="0" applyNumberFormat="1" applyFont="1" applyFill="1" applyBorder="1"/>
    <xf numFmtId="4" fontId="14" fillId="0" borderId="3" xfId="0" applyNumberFormat="1" applyFont="1" applyFill="1" applyBorder="1"/>
    <xf numFmtId="0" fontId="5" fillId="0" borderId="24" xfId="0" applyFont="1" applyBorder="1" applyProtection="1">
      <protection locked="0"/>
    </xf>
    <xf numFmtId="49" fontId="0" fillId="0" borderId="3" xfId="0" applyNumberFormat="1" applyFill="1" applyBorder="1"/>
    <xf numFmtId="0" fontId="0" fillId="0" borderId="3" xfId="0" applyFill="1" applyBorder="1" applyAlignment="1" applyProtection="1">
      <alignment horizontal="center"/>
      <protection locked="0"/>
    </xf>
    <xf numFmtId="0" fontId="10" fillId="2" borderId="32" xfId="0" applyFont="1" applyFill="1" applyBorder="1" applyAlignment="1">
      <alignment horizontal="center"/>
    </xf>
    <xf numFmtId="0" fontId="0" fillId="5" borderId="1" xfId="0" applyFill="1" applyBorder="1"/>
    <xf numFmtId="2" fontId="0" fillId="0" borderId="12" xfId="0" applyNumberFormat="1" applyFill="1" applyBorder="1"/>
    <xf numFmtId="2" fontId="13" fillId="16" borderId="0" xfId="0" applyNumberFormat="1" applyFont="1" applyFill="1" applyBorder="1"/>
    <xf numFmtId="2" fontId="15" fillId="16" borderId="0" xfId="0" applyNumberFormat="1" applyFont="1" applyFill="1" applyBorder="1"/>
    <xf numFmtId="0" fontId="6" fillId="9" borderId="0" xfId="0" applyFont="1" applyFill="1"/>
    <xf numFmtId="0" fontId="3" fillId="2" borderId="3" xfId="0" applyFont="1" applyFill="1" applyBorder="1" applyAlignment="1">
      <alignment horizontal="center"/>
    </xf>
    <xf numFmtId="0" fontId="8" fillId="0" borderId="2" xfId="0" applyFont="1" applyFill="1" applyBorder="1"/>
    <xf numFmtId="0" fontId="0" fillId="0" borderId="2" xfId="0" applyFill="1" applyBorder="1"/>
    <xf numFmtId="0" fontId="21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15" fillId="0" borderId="0" xfId="0" applyFont="1" applyFill="1"/>
    <xf numFmtId="0" fontId="0" fillId="14" borderId="2" xfId="0" applyFill="1" applyBorder="1" applyProtection="1"/>
    <xf numFmtId="0" fontId="0" fillId="14" borderId="49" xfId="0" applyFill="1" applyBorder="1" applyProtection="1"/>
    <xf numFmtId="0" fontId="15" fillId="2" borderId="20" xfId="0" applyFont="1" applyFill="1" applyBorder="1"/>
    <xf numFmtId="0" fontId="0" fillId="0" borderId="55" xfId="0" applyBorder="1" applyAlignment="1" applyProtection="1">
      <alignment horizontal="center"/>
      <protection locked="0"/>
    </xf>
    <xf numFmtId="0" fontId="7" fillId="0" borderId="0" xfId="0" applyNumberFormat="1" applyFont="1" applyFill="1"/>
    <xf numFmtId="1" fontId="8" fillId="0" borderId="0" xfId="0" applyNumberFormat="1" applyFont="1"/>
    <xf numFmtId="0" fontId="0" fillId="3" borderId="2" xfId="0" applyFill="1" applyBorder="1"/>
    <xf numFmtId="0" fontId="0" fillId="3" borderId="49" xfId="0" applyFill="1" applyBorder="1"/>
    <xf numFmtId="0" fontId="0" fillId="9" borderId="2" xfId="0" applyFill="1" applyBorder="1"/>
    <xf numFmtId="0" fontId="0" fillId="9" borderId="49" xfId="0" applyFill="1" applyBorder="1"/>
    <xf numFmtId="0" fontId="0" fillId="5" borderId="2" xfId="0" applyFill="1" applyBorder="1"/>
    <xf numFmtId="0" fontId="0" fillId="5" borderId="49" xfId="0" applyFill="1" applyBorder="1"/>
    <xf numFmtId="2" fontId="7" fillId="5" borderId="49" xfId="0" applyNumberFormat="1" applyFont="1" applyFill="1" applyBorder="1"/>
    <xf numFmtId="0" fontId="4" fillId="5" borderId="0" xfId="0" applyFont="1" applyFill="1"/>
    <xf numFmtId="2" fontId="7" fillId="5" borderId="2" xfId="0" applyNumberFormat="1" applyFont="1" applyFill="1" applyBorder="1"/>
    <xf numFmtId="0" fontId="0" fillId="0" borderId="0" xfId="0" applyAlignment="1">
      <alignment horizontal="center"/>
    </xf>
    <xf numFmtId="0" fontId="6" fillId="18" borderId="0" xfId="0" applyFont="1" applyFill="1" applyAlignment="1">
      <alignment horizontal="center"/>
    </xf>
    <xf numFmtId="4" fontId="7" fillId="0" borderId="0" xfId="0" applyNumberFormat="1" applyFont="1" applyBorder="1" applyAlignment="1">
      <alignment horizontal="center"/>
    </xf>
    <xf numFmtId="1" fontId="7" fillId="0" borderId="0" xfId="0" applyNumberFormat="1" applyFont="1" applyBorder="1"/>
    <xf numFmtId="4" fontId="7" fillId="0" borderId="0" xfId="0" applyNumberFormat="1" applyFont="1" applyBorder="1"/>
    <xf numFmtId="1" fontId="7" fillId="4" borderId="3" xfId="0" applyNumberFormat="1" applyFont="1" applyFill="1" applyBorder="1" applyAlignment="1">
      <alignment horizontal="left" vertical="top" wrapText="1"/>
    </xf>
    <xf numFmtId="0" fontId="7" fillId="4" borderId="3" xfId="0" applyNumberFormat="1" applyFont="1" applyFill="1" applyBorder="1" applyAlignment="1">
      <alignment horizontal="left" vertical="top"/>
    </xf>
    <xf numFmtId="4" fontId="7" fillId="4" borderId="3" xfId="0" applyNumberFormat="1" applyFont="1" applyFill="1" applyBorder="1" applyAlignment="1">
      <alignment horizontal="left" vertical="top"/>
    </xf>
    <xf numFmtId="1" fontId="7" fillId="4" borderId="3" xfId="0" applyNumberFormat="1" applyFont="1" applyFill="1" applyBorder="1" applyAlignment="1">
      <alignment horizontal="left" vertical="top"/>
    </xf>
    <xf numFmtId="164" fontId="7" fillId="4" borderId="3" xfId="0" applyNumberFormat="1" applyFont="1" applyFill="1" applyBorder="1" applyAlignment="1">
      <alignment horizontal="left" vertical="top" wrapText="1"/>
    </xf>
    <xf numFmtId="0" fontId="7" fillId="4" borderId="3" xfId="0" applyFont="1" applyFill="1" applyBorder="1" applyAlignment="1">
      <alignment horizontal="left" vertical="top" wrapText="1"/>
    </xf>
    <xf numFmtId="1" fontId="33" fillId="4" borderId="3" xfId="0" applyNumberFormat="1" applyFont="1" applyFill="1" applyBorder="1" applyAlignment="1">
      <alignment horizontal="left" vertical="top"/>
    </xf>
    <xf numFmtId="4" fontId="0" fillId="0" borderId="19" xfId="0" applyNumberFormat="1" applyBorder="1" applyProtection="1">
      <protection locked="0"/>
    </xf>
    <xf numFmtId="4" fontId="0" fillId="0" borderId="3" xfId="0" applyNumberFormat="1" applyBorder="1" applyProtection="1">
      <protection locked="0"/>
    </xf>
    <xf numFmtId="0" fontId="15" fillId="0" borderId="0" xfId="0" applyFont="1"/>
    <xf numFmtId="3" fontId="6" fillId="0" borderId="13" xfId="0" applyNumberFormat="1" applyFont="1" applyBorder="1"/>
    <xf numFmtId="164" fontId="15" fillId="0" borderId="0" xfId="0" applyNumberFormat="1" applyFont="1"/>
    <xf numFmtId="164" fontId="6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Border="1"/>
    <xf numFmtId="4" fontId="0" fillId="0" borderId="0" xfId="0" applyNumberFormat="1" applyFill="1" applyBorder="1"/>
    <xf numFmtId="1" fontId="0" fillId="0" borderId="0" xfId="0" applyNumberFormat="1" applyFill="1" applyBorder="1"/>
    <xf numFmtId="164" fontId="15" fillId="0" borderId="0" xfId="0" applyNumberFormat="1" applyFont="1" applyFill="1" applyAlignment="1"/>
    <xf numFmtId="0" fontId="0" fillId="0" borderId="3" xfId="0" applyBorder="1" applyAlignment="1" applyProtection="1">
      <alignment horizontal="left"/>
      <protection locked="0"/>
    </xf>
    <xf numFmtId="0" fontId="0" fillId="0" borderId="70" xfId="0" applyBorder="1" applyProtection="1">
      <protection locked="0"/>
    </xf>
    <xf numFmtId="0" fontId="0" fillId="0" borderId="50" xfId="0" applyBorder="1" applyProtection="1">
      <protection locked="0"/>
    </xf>
    <xf numFmtId="0" fontId="0" fillId="0" borderId="71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72" xfId="0" applyBorder="1" applyProtection="1">
      <protection locked="0"/>
    </xf>
    <xf numFmtId="0" fontId="0" fillId="1" borderId="21" xfId="0" applyFill="1" applyBorder="1"/>
    <xf numFmtId="0" fontId="6" fillId="13" borderId="55" xfId="0" applyFont="1" applyFill="1" applyBorder="1"/>
    <xf numFmtId="0" fontId="6" fillId="2" borderId="19" xfId="0" applyFont="1" applyFill="1" applyBorder="1" applyAlignment="1" applyProtection="1">
      <alignment horizontal="center"/>
    </xf>
    <xf numFmtId="4" fontId="0" fillId="4" borderId="19" xfId="0" applyNumberFormat="1" applyFill="1" applyBorder="1" applyProtection="1"/>
    <xf numFmtId="0" fontId="6" fillId="2" borderId="3" xfId="0" applyFont="1" applyFill="1" applyBorder="1" applyAlignment="1" applyProtection="1">
      <alignment horizontal="center"/>
    </xf>
    <xf numFmtId="4" fontId="0" fillId="4" borderId="3" xfId="0" applyNumberFormat="1" applyFill="1" applyBorder="1" applyProtection="1"/>
    <xf numFmtId="0" fontId="0" fillId="0" borderId="0" xfId="0" applyAlignment="1">
      <alignment horizontal="center"/>
    </xf>
    <xf numFmtId="0" fontId="0" fillId="0" borderId="3" xfId="0" applyBorder="1" applyAlignment="1" applyProtection="1">
      <alignment horizontal="center"/>
    </xf>
    <xf numFmtId="0" fontId="6" fillId="2" borderId="18" xfId="0" applyFont="1" applyFill="1" applyBorder="1" applyAlignment="1" applyProtection="1">
      <alignment horizontal="center"/>
    </xf>
    <xf numFmtId="0" fontId="0" fillId="0" borderId="50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15" fillId="2" borderId="3" xfId="0" applyFont="1" applyFill="1" applyBorder="1" applyProtection="1"/>
    <xf numFmtId="0" fontId="15" fillId="2" borderId="20" xfId="0" applyFont="1" applyFill="1" applyBorder="1" applyProtection="1"/>
    <xf numFmtId="0" fontId="15" fillId="14" borderId="0" xfId="0" applyFont="1" applyFill="1"/>
    <xf numFmtId="3" fontId="0" fillId="19" borderId="19" xfId="0" applyNumberFormat="1" applyFill="1" applyBorder="1" applyAlignment="1" applyProtection="1">
      <alignment horizontal="center"/>
    </xf>
    <xf numFmtId="3" fontId="0" fillId="19" borderId="3" xfId="0" applyNumberFormat="1" applyFill="1" applyBorder="1" applyAlignment="1" applyProtection="1">
      <alignment horizontal="center"/>
    </xf>
    <xf numFmtId="0" fontId="0" fillId="19" borderId="3" xfId="0" applyFill="1" applyBorder="1" applyAlignment="1" applyProtection="1">
      <alignment horizontal="center"/>
    </xf>
    <xf numFmtId="1" fontId="0" fillId="19" borderId="3" xfId="0" applyNumberFormat="1" applyFill="1" applyBorder="1" applyAlignment="1" applyProtection="1">
      <alignment horizontal="center"/>
    </xf>
    <xf numFmtId="0" fontId="33" fillId="0" borderId="0" xfId="0" applyFont="1" applyFill="1"/>
    <xf numFmtId="0" fontId="6" fillId="2" borderId="10" xfId="0" applyFont="1" applyFill="1" applyBorder="1" applyAlignment="1">
      <alignment horizontal="center"/>
    </xf>
    <xf numFmtId="0" fontId="0" fillId="0" borderId="60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0" xfId="0" applyFont="1" applyAlignment="1">
      <alignment horizontal="center"/>
    </xf>
    <xf numFmtId="1" fontId="5" fillId="0" borderId="0" xfId="0" applyNumberFormat="1" applyFont="1"/>
    <xf numFmtId="2" fontId="8" fillId="0" borderId="0" xfId="0" applyNumberFormat="1" applyFont="1"/>
    <xf numFmtId="0" fontId="8" fillId="18" borderId="3" xfId="0" applyFont="1" applyFill="1" applyBorder="1" applyAlignment="1">
      <alignment horizontal="center"/>
    </xf>
    <xf numFmtId="4" fontId="15" fillId="22" borderId="3" xfId="0" applyNumberFormat="1" applyFont="1" applyFill="1" applyBorder="1"/>
    <xf numFmtId="0" fontId="15" fillId="0" borderId="0" xfId="0" applyFont="1" applyAlignment="1">
      <alignment horizontal="justify" textRotation="135"/>
    </xf>
    <xf numFmtId="0" fontId="0" fillId="0" borderId="3" xfId="0" applyFill="1" applyBorder="1" applyAlignment="1">
      <alignment horizontal="center"/>
    </xf>
    <xf numFmtId="0" fontId="0" fillId="0" borderId="64" xfId="0" applyBorder="1" applyProtection="1">
      <protection locked="0"/>
    </xf>
    <xf numFmtId="0" fontId="0" fillId="19" borderId="37" xfId="0" applyFill="1" applyBorder="1" applyAlignment="1" applyProtection="1">
      <alignment horizontal="center"/>
    </xf>
    <xf numFmtId="0" fontId="6" fillId="2" borderId="37" xfId="0" applyFont="1" applyFill="1" applyBorder="1" applyAlignment="1" applyProtection="1">
      <alignment horizontal="center"/>
    </xf>
    <xf numFmtId="0" fontId="0" fillId="4" borderId="37" xfId="0" applyFill="1" applyBorder="1" applyProtection="1"/>
    <xf numFmtId="4" fontId="0" fillId="0" borderId="37" xfId="0" applyNumberFormat="1" applyBorder="1" applyProtection="1">
      <protection locked="0"/>
    </xf>
    <xf numFmtId="4" fontId="0" fillId="4" borderId="23" xfId="0" applyNumberFormat="1" applyFill="1" applyBorder="1"/>
    <xf numFmtId="3" fontId="6" fillId="3" borderId="16" xfId="0" applyNumberFormat="1" applyFont="1" applyFill="1" applyBorder="1" applyProtection="1"/>
    <xf numFmtId="0" fontId="6" fillId="3" borderId="64" xfId="0" applyFont="1" applyFill="1" applyBorder="1" applyAlignment="1" applyProtection="1">
      <alignment horizontal="center"/>
    </xf>
    <xf numFmtId="4" fontId="6" fillId="3" borderId="37" xfId="0" applyNumberFormat="1" applyFont="1" applyFill="1" applyBorder="1" applyProtection="1"/>
    <xf numFmtId="4" fontId="6" fillId="3" borderId="37" xfId="0" applyNumberFormat="1" applyFont="1" applyFill="1" applyBorder="1"/>
    <xf numFmtId="4" fontId="6" fillId="3" borderId="23" xfId="0" applyNumberFormat="1" applyFont="1" applyFill="1" applyBorder="1"/>
    <xf numFmtId="164" fontId="0" fillId="0" borderId="19" xfId="0" applyNumberFormat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37" xfId="0" applyNumberFormat="1" applyBorder="1" applyAlignment="1" applyProtection="1">
      <alignment horizontal="center"/>
      <protection locked="0"/>
    </xf>
    <xf numFmtId="164" fontId="0" fillId="3" borderId="12" xfId="0" applyNumberFormat="1" applyFill="1" applyBorder="1" applyAlignment="1">
      <alignment horizontal="center"/>
    </xf>
    <xf numFmtId="0" fontId="0" fillId="1" borderId="20" xfId="0" applyFill="1" applyBorder="1"/>
    <xf numFmtId="0" fontId="5" fillId="0" borderId="0" xfId="0" applyFont="1" applyBorder="1"/>
    <xf numFmtId="4" fontId="5" fillId="0" borderId="0" xfId="0" applyNumberFormat="1" applyFont="1" applyBorder="1"/>
    <xf numFmtId="0" fontId="0" fillId="0" borderId="21" xfId="0" applyBorder="1"/>
    <xf numFmtId="0" fontId="15" fillId="25" borderId="20" xfId="0" applyFont="1" applyFill="1" applyBorder="1" applyAlignment="1">
      <alignment horizontal="center"/>
    </xf>
    <xf numFmtId="4" fontId="15" fillId="22" borderId="29" xfId="0" applyNumberFormat="1" applyFont="1" applyFill="1" applyBorder="1"/>
    <xf numFmtId="4" fontId="6" fillId="0" borderId="24" xfId="0" applyNumberFormat="1" applyFont="1" applyBorder="1" applyAlignment="1">
      <alignment horizontal="center"/>
    </xf>
    <xf numFmtId="0" fontId="15" fillId="24" borderId="20" xfId="0" applyFont="1" applyFill="1" applyBorder="1" applyAlignment="1">
      <alignment horizontal="center"/>
    </xf>
    <xf numFmtId="4" fontId="6" fillId="0" borderId="30" xfId="0" applyNumberFormat="1" applyFont="1" applyBorder="1" applyAlignment="1">
      <alignment horizontal="center"/>
    </xf>
    <xf numFmtId="4" fontId="7" fillId="0" borderId="1" xfId="0" applyNumberFormat="1" applyFont="1" applyBorder="1"/>
    <xf numFmtId="0" fontId="15" fillId="0" borderId="1" xfId="0" applyFont="1" applyBorder="1" applyAlignment="1">
      <alignment horizontal="right"/>
    </xf>
    <xf numFmtId="4" fontId="6" fillId="21" borderId="31" xfId="0" applyNumberFormat="1" applyFont="1" applyFill="1" applyBorder="1"/>
    <xf numFmtId="0" fontId="3" fillId="2" borderId="19" xfId="0" applyFont="1" applyFill="1" applyBorder="1" applyAlignment="1">
      <alignment horizontal="center"/>
    </xf>
    <xf numFmtId="164" fontId="0" fillId="0" borderId="19" xfId="0" applyNumberFormat="1" applyFill="1" applyBorder="1"/>
    <xf numFmtId="0" fontId="0" fillId="0" borderId="19" xfId="0" applyFill="1" applyBorder="1" applyAlignment="1">
      <alignment horizontal="center"/>
    </xf>
    <xf numFmtId="2" fontId="0" fillId="11" borderId="19" xfId="0" applyNumberFormat="1" applyFill="1" applyBorder="1"/>
    <xf numFmtId="2" fontId="0" fillId="11" borderId="8" xfId="0" applyNumberFormat="1" applyFill="1" applyBorder="1"/>
    <xf numFmtId="0" fontId="8" fillId="14" borderId="49" xfId="0" applyFont="1" applyFill="1" applyBorder="1" applyProtection="1"/>
    <xf numFmtId="0" fontId="8" fillId="5" borderId="0" xfId="0" applyFont="1" applyFill="1"/>
    <xf numFmtId="0" fontId="8" fillId="0" borderId="40" xfId="0" applyFont="1" applyFill="1" applyBorder="1"/>
    <xf numFmtId="0" fontId="15" fillId="0" borderId="3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15" fillId="0" borderId="0" xfId="0" applyFont="1" applyFill="1" applyAlignment="1">
      <alignment horizontal="right"/>
    </xf>
    <xf numFmtId="1" fontId="3" fillId="0" borderId="3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21" fillId="11" borderId="8" xfId="0" applyFont="1" applyFill="1" applyBorder="1" applyAlignment="1">
      <alignment horizontal="center"/>
    </xf>
    <xf numFmtId="0" fontId="21" fillId="11" borderId="40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21" fillId="11" borderId="19" xfId="0" applyFont="1" applyFill="1" applyBorder="1" applyAlignment="1">
      <alignment horizontal="center"/>
    </xf>
    <xf numFmtId="0" fontId="21" fillId="11" borderId="2" xfId="0" applyFont="1" applyFill="1" applyBorder="1" applyAlignment="1">
      <alignment horizontal="center"/>
    </xf>
    <xf numFmtId="0" fontId="32" fillId="11" borderId="8" xfId="0" applyFont="1" applyFill="1" applyBorder="1" applyAlignment="1">
      <alignment horizontal="center"/>
    </xf>
    <xf numFmtId="0" fontId="21" fillId="11" borderId="41" xfId="0" applyFont="1" applyFill="1" applyBorder="1" applyAlignment="1">
      <alignment horizontal="center"/>
    </xf>
    <xf numFmtId="0" fontId="21" fillId="11" borderId="43" xfId="0" applyFont="1" applyFill="1" applyBorder="1" applyAlignment="1">
      <alignment horizontal="center"/>
    </xf>
    <xf numFmtId="0" fontId="3" fillId="11" borderId="40" xfId="0" applyFon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0" borderId="40" xfId="0" applyFill="1" applyBorder="1"/>
    <xf numFmtId="0" fontId="0" fillId="14" borderId="0" xfId="0" applyFill="1" applyAlignment="1">
      <alignment horizontal="center"/>
    </xf>
    <xf numFmtId="0" fontId="15" fillId="14" borderId="0" xfId="0" applyFont="1" applyFill="1" applyBorder="1" applyAlignment="1">
      <alignment horizontal="center"/>
    </xf>
    <xf numFmtId="0" fontId="30" fillId="14" borderId="0" xfId="0" applyFont="1" applyFill="1" applyBorder="1" applyAlignment="1">
      <alignment horizontal="center"/>
    </xf>
    <xf numFmtId="0" fontId="5" fillId="0" borderId="0" xfId="0" applyNumberFormat="1" applyFont="1" applyBorder="1" applyProtection="1">
      <protection locked="0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Border="1" applyAlignment="1" applyProtection="1">
      <alignment horizontal="center"/>
      <protection locked="0"/>
    </xf>
    <xf numFmtId="0" fontId="10" fillId="11" borderId="3" xfId="0" applyNumberFormat="1" applyFont="1" applyFill="1" applyBorder="1" applyAlignment="1"/>
    <xf numFmtId="0" fontId="14" fillId="11" borderId="3" xfId="0" applyFont="1" applyFill="1" applyBorder="1" applyAlignment="1">
      <alignment horizontal="center"/>
    </xf>
    <xf numFmtId="0" fontId="1" fillId="0" borderId="4" xfId="0" applyFont="1" applyFill="1" applyBorder="1" applyProtection="1">
      <protection locked="0"/>
    </xf>
    <xf numFmtId="0" fontId="1" fillId="0" borderId="3" xfId="0" applyFont="1" applyFill="1" applyBorder="1"/>
    <xf numFmtId="0" fontId="5" fillId="14" borderId="0" xfId="0" applyFont="1" applyFill="1" applyBorder="1"/>
    <xf numFmtId="0" fontId="5" fillId="14" borderId="0" xfId="0" applyFont="1" applyFill="1" applyBorder="1" applyAlignment="1"/>
    <xf numFmtId="0" fontId="30" fillId="14" borderId="0" xfId="0" applyFont="1" applyFill="1" applyBorder="1"/>
    <xf numFmtId="0" fontId="15" fillId="14" borderId="0" xfId="0" applyFont="1" applyFill="1" applyBorder="1" applyAlignment="1"/>
    <xf numFmtId="0" fontId="15" fillId="14" borderId="0" xfId="0" applyFont="1" applyFill="1" applyBorder="1" applyAlignment="1">
      <alignment horizontal="left"/>
    </xf>
    <xf numFmtId="0" fontId="28" fillId="14" borderId="0" xfId="0" applyFont="1" applyFill="1" applyBorder="1"/>
    <xf numFmtId="0" fontId="27" fillId="0" borderId="0" xfId="0" applyFont="1"/>
    <xf numFmtId="0" fontId="30" fillId="0" borderId="0" xfId="0" applyFont="1"/>
    <xf numFmtId="0" fontId="1" fillId="0" borderId="0" xfId="0" applyFont="1"/>
    <xf numFmtId="0" fontId="26" fillId="0" borderId="0" xfId="0" applyFont="1"/>
    <xf numFmtId="4" fontId="9" fillId="0" borderId="0" xfId="0" applyNumberFormat="1" applyFont="1" applyBorder="1"/>
    <xf numFmtId="4" fontId="5" fillId="0" borderId="0" xfId="0" applyNumberFormat="1" applyFont="1"/>
    <xf numFmtId="4" fontId="7" fillId="21" borderId="0" xfId="0" applyNumberFormat="1" applyFont="1" applyFill="1"/>
    <xf numFmtId="4" fontId="28" fillId="0" borderId="2" xfId="0" applyNumberFormat="1" applyFont="1" applyBorder="1" applyAlignment="1"/>
    <xf numFmtId="4" fontId="15" fillId="0" borderId="49" xfId="0" applyNumberFormat="1" applyFont="1" applyFill="1" applyBorder="1" applyAlignment="1"/>
    <xf numFmtId="0" fontId="1" fillId="14" borderId="0" xfId="0" applyFon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30" fillId="14" borderId="0" xfId="0" applyFont="1" applyFill="1" applyBorder="1" applyAlignment="1">
      <alignment horizontal="center"/>
    </xf>
    <xf numFmtId="0" fontId="29" fillId="14" borderId="0" xfId="2" applyFill="1" applyBorder="1" applyAlignment="1" applyProtection="1">
      <alignment horizontal="center"/>
    </xf>
    <xf numFmtId="0" fontId="15" fillId="14" borderId="0" xfId="0" applyFont="1" applyFill="1" applyBorder="1" applyAlignment="1">
      <alignment horizontal="center"/>
    </xf>
    <xf numFmtId="0" fontId="26" fillId="14" borderId="0" xfId="0" applyFont="1" applyFill="1" applyBorder="1" applyAlignment="1">
      <alignment horizontal="center"/>
    </xf>
    <xf numFmtId="0" fontId="27" fillId="14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4" xfId="0" applyFont="1" applyFill="1" applyBorder="1" applyAlignment="1"/>
    <xf numFmtId="0" fontId="0" fillId="0" borderId="5" xfId="0" applyFill="1" applyBorder="1" applyAlignment="1"/>
    <xf numFmtId="0" fontId="12" fillId="14" borderId="0" xfId="0" applyFont="1" applyFill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5" fillId="0" borderId="3" xfId="0" applyFont="1" applyFill="1" applyBorder="1" applyAlignment="1"/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11" fillId="13" borderId="53" xfId="0" applyFont="1" applyFill="1" applyBorder="1" applyAlignment="1">
      <alignment horizontal="center"/>
    </xf>
    <xf numFmtId="0" fontId="11" fillId="13" borderId="54" xfId="0" applyFont="1" applyFill="1" applyBorder="1" applyAlignment="1">
      <alignment horizontal="center"/>
    </xf>
    <xf numFmtId="0" fontId="11" fillId="13" borderId="47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62" xfId="0" applyBorder="1" applyAlignment="1" applyProtection="1">
      <alignment horizontal="center"/>
    </xf>
    <xf numFmtId="0" fontId="0" fillId="0" borderId="60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49" xfId="0" applyBorder="1" applyAlignment="1" applyProtection="1">
      <alignment horizontal="center"/>
    </xf>
    <xf numFmtId="0" fontId="0" fillId="0" borderId="67" xfId="0" applyBorder="1" applyAlignment="1" applyProtection="1">
      <alignment horizontal="center"/>
    </xf>
    <xf numFmtId="0" fontId="0" fillId="0" borderId="3" xfId="0" applyBorder="1" applyAlignment="1" applyProtection="1">
      <alignment horizontal="left"/>
    </xf>
    <xf numFmtId="0" fontId="0" fillId="0" borderId="29" xfId="0" applyBorder="1" applyAlignment="1" applyProtection="1">
      <alignment horizontal="left"/>
    </xf>
    <xf numFmtId="0" fontId="0" fillId="0" borderId="61" xfId="0" applyBorder="1" applyAlignment="1" applyProtection="1">
      <alignment horizontal="left"/>
    </xf>
    <xf numFmtId="0" fontId="0" fillId="0" borderId="73" xfId="0" applyBorder="1" applyAlignment="1" applyProtection="1">
      <alignment horizontal="left"/>
    </xf>
    <xf numFmtId="0" fontId="0" fillId="0" borderId="58" xfId="0" applyBorder="1" applyAlignment="1" applyProtection="1">
      <alignment horizontal="left"/>
    </xf>
    <xf numFmtId="0" fontId="0" fillId="0" borderId="4" xfId="0" applyBorder="1" applyAlignment="1" applyProtection="1"/>
    <xf numFmtId="0" fontId="0" fillId="0" borderId="49" xfId="0" applyBorder="1" applyAlignment="1" applyProtection="1"/>
    <xf numFmtId="0" fontId="0" fillId="0" borderId="5" xfId="0" applyBorder="1" applyAlignment="1" applyProtection="1"/>
    <xf numFmtId="0" fontId="15" fillId="0" borderId="4" xfId="0" applyFont="1" applyBorder="1" applyAlignment="1" applyProtection="1"/>
    <xf numFmtId="0" fontId="0" fillId="0" borderId="67" xfId="0" applyBorder="1" applyAlignment="1" applyProtection="1"/>
    <xf numFmtId="0" fontId="15" fillId="2" borderId="20" xfId="0" applyFont="1" applyFill="1" applyBorder="1" applyAlignment="1" applyProtection="1">
      <alignment horizontal="right"/>
    </xf>
    <xf numFmtId="0" fontId="15" fillId="2" borderId="42" xfId="0" applyFont="1" applyFill="1" applyBorder="1" applyAlignment="1" applyProtection="1">
      <alignment horizontal="right"/>
    </xf>
    <xf numFmtId="0" fontId="15" fillId="20" borderId="0" xfId="0" applyFont="1" applyFill="1" applyBorder="1" applyAlignment="1">
      <alignment vertical="center" textRotation="135" wrapText="1"/>
    </xf>
    <xf numFmtId="0" fontId="15" fillId="20" borderId="0" xfId="0" applyFont="1" applyFill="1" applyBorder="1" applyAlignment="1">
      <alignment vertical="center" textRotation="135"/>
    </xf>
    <xf numFmtId="0" fontId="15" fillId="20" borderId="1" xfId="0" applyFont="1" applyFill="1" applyBorder="1" applyAlignment="1">
      <alignment vertical="center" textRotation="135"/>
    </xf>
    <xf numFmtId="0" fontId="6" fillId="0" borderId="6" xfId="0" applyFont="1" applyFill="1" applyBorder="1" applyAlignment="1">
      <alignment horizontal="right"/>
    </xf>
    <xf numFmtId="0" fontId="6" fillId="0" borderId="40" xfId="0" applyFont="1" applyFill="1" applyBorder="1" applyAlignment="1">
      <alignment horizontal="right"/>
    </xf>
    <xf numFmtId="0" fontId="6" fillId="0" borderId="68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4" fontId="5" fillId="11" borderId="19" xfId="0" applyNumberFormat="1" applyFont="1" applyFill="1" applyBorder="1" applyAlignment="1">
      <alignment horizontal="center" vertical="center"/>
    </xf>
    <xf numFmtId="4" fontId="5" fillId="11" borderId="50" xfId="0" applyNumberFormat="1" applyFont="1" applyFill="1" applyBorder="1" applyAlignment="1">
      <alignment horizontal="center" vertical="center"/>
    </xf>
    <xf numFmtId="2" fontId="7" fillId="11" borderId="4" xfId="0" applyNumberFormat="1" applyFont="1" applyFill="1" applyBorder="1" applyAlignment="1">
      <alignment horizontal="center"/>
    </xf>
    <xf numFmtId="2" fontId="7" fillId="11" borderId="5" xfId="0" applyNumberFormat="1" applyFont="1" applyFill="1" applyBorder="1" applyAlignment="1">
      <alignment horizontal="center"/>
    </xf>
    <xf numFmtId="2" fontId="7" fillId="11" borderId="32" xfId="0" applyNumberFormat="1" applyFont="1" applyFill="1" applyBorder="1" applyAlignment="1">
      <alignment horizontal="center"/>
    </xf>
    <xf numFmtId="4" fontId="16" fillId="11" borderId="56" xfId="0" applyNumberFormat="1" applyFont="1" applyFill="1" applyBorder="1" applyAlignment="1">
      <alignment horizontal="center"/>
    </xf>
    <xf numFmtId="4" fontId="16" fillId="11" borderId="3" xfId="0" applyNumberFormat="1" applyFont="1" applyFill="1" applyBorder="1" applyAlignment="1">
      <alignment horizontal="center"/>
    </xf>
    <xf numFmtId="0" fontId="33" fillId="14" borderId="61" xfId="0" applyFont="1" applyFill="1" applyBorder="1" applyAlignment="1">
      <alignment horizontal="center"/>
    </xf>
    <xf numFmtId="0" fontId="33" fillId="14" borderId="58" xfId="0" applyFont="1" applyFill="1" applyBorder="1" applyAlignment="1">
      <alignment horizontal="center"/>
    </xf>
    <xf numFmtId="0" fontId="33" fillId="14" borderId="4" xfId="0" applyFont="1" applyFill="1" applyBorder="1" applyAlignment="1">
      <alignment horizontal="center" wrapText="1"/>
    </xf>
    <xf numFmtId="0" fontId="33" fillId="14" borderId="5" xfId="0" applyFont="1" applyFill="1" applyBorder="1" applyAlignment="1">
      <alignment horizontal="center"/>
    </xf>
    <xf numFmtId="0" fontId="33" fillId="14" borderId="4" xfId="0" applyFont="1" applyFill="1" applyBorder="1" applyAlignment="1">
      <alignment horizontal="center" vertical="center"/>
    </xf>
    <xf numFmtId="0" fontId="33" fillId="14" borderId="5" xfId="0" applyFont="1" applyFill="1" applyBorder="1" applyAlignment="1">
      <alignment horizontal="center" vertical="center"/>
    </xf>
    <xf numFmtId="2" fontId="41" fillId="14" borderId="6" xfId="0" applyNumberFormat="1" applyFont="1" applyFill="1" applyBorder="1" applyAlignment="1">
      <alignment horizontal="center" vertical="center"/>
    </xf>
    <xf numFmtId="2" fontId="41" fillId="14" borderId="41" xfId="0" applyNumberFormat="1" applyFont="1" applyFill="1" applyBorder="1" applyAlignment="1">
      <alignment horizontal="center" vertical="center"/>
    </xf>
    <xf numFmtId="0" fontId="33" fillId="14" borderId="3" xfId="0" applyFont="1" applyFill="1" applyBorder="1" applyAlignment="1">
      <alignment horizontal="center"/>
    </xf>
    <xf numFmtId="0" fontId="33" fillId="14" borderId="29" xfId="0" applyFont="1" applyFill="1" applyBorder="1" applyAlignment="1">
      <alignment horizontal="center"/>
    </xf>
    <xf numFmtId="49" fontId="44" fillId="14" borderId="3" xfId="0" applyNumberFormat="1" applyFont="1" applyFill="1" applyBorder="1" applyAlignment="1">
      <alignment horizontal="center"/>
    </xf>
    <xf numFmtId="49" fontId="44" fillId="14" borderId="29" xfId="0" applyNumberFormat="1" applyFont="1" applyFill="1" applyBorder="1" applyAlignment="1">
      <alignment horizontal="center"/>
    </xf>
    <xf numFmtId="2" fontId="7" fillId="0" borderId="4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4" fontId="0" fillId="0" borderId="53" xfId="0" applyNumberFormat="1" applyFill="1" applyBorder="1" applyAlignment="1">
      <alignment horizontal="center"/>
    </xf>
    <xf numFmtId="14" fontId="0" fillId="0" borderId="47" xfId="0" applyNumberFormat="1" applyFill="1" applyBorder="1" applyAlignment="1">
      <alignment horizontal="center"/>
    </xf>
    <xf numFmtId="2" fontId="7" fillId="0" borderId="67" xfId="0" applyNumberFormat="1" applyFont="1" applyBorder="1" applyAlignment="1">
      <alignment horizontal="center"/>
    </xf>
    <xf numFmtId="2" fontId="7" fillId="11" borderId="62" xfId="0" applyNumberFormat="1" applyFont="1" applyFill="1" applyBorder="1" applyAlignment="1">
      <alignment horizontal="center"/>
    </xf>
    <xf numFmtId="2" fontId="7" fillId="11" borderId="60" xfId="0" applyNumberFormat="1" applyFont="1" applyFill="1" applyBorder="1" applyAlignment="1">
      <alignment horizontal="center"/>
    </xf>
    <xf numFmtId="0" fontId="33" fillId="14" borderId="56" xfId="0" applyFont="1" applyFill="1" applyBorder="1" applyAlignment="1">
      <alignment horizontal="center"/>
    </xf>
    <xf numFmtId="0" fontId="33" fillId="14" borderId="27" xfId="0" applyFont="1" applyFill="1" applyBorder="1" applyAlignment="1">
      <alignment horizontal="center"/>
    </xf>
    <xf numFmtId="2" fontId="7" fillId="11" borderId="31" xfId="0" applyNumberFormat="1" applyFont="1" applyFill="1" applyBorder="1" applyAlignment="1">
      <alignment horizontal="center"/>
    </xf>
    <xf numFmtId="2" fontId="7" fillId="11" borderId="67" xfId="0" applyNumberFormat="1" applyFont="1" applyFill="1" applyBorder="1" applyAlignment="1">
      <alignment horizontal="center"/>
    </xf>
    <xf numFmtId="49" fontId="42" fillId="14" borderId="4" xfId="0" applyNumberFormat="1" applyFont="1" applyFill="1" applyBorder="1" applyAlignment="1">
      <alignment horizontal="center"/>
    </xf>
    <xf numFmtId="49" fontId="42" fillId="14" borderId="5" xfId="0" applyNumberFormat="1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center"/>
    </xf>
    <xf numFmtId="49" fontId="42" fillId="14" borderId="67" xfId="0" applyNumberFormat="1" applyFont="1" applyFill="1" applyBorder="1" applyAlignment="1">
      <alignment horizontal="center"/>
    </xf>
    <xf numFmtId="0" fontId="33" fillId="14" borderId="26" xfId="0" applyFont="1" applyFill="1" applyBorder="1" applyAlignment="1">
      <alignment horizontal="center"/>
    </xf>
    <xf numFmtId="0" fontId="33" fillId="14" borderId="67" xfId="0" applyFont="1" applyFill="1" applyBorder="1" applyAlignment="1">
      <alignment horizontal="center"/>
    </xf>
    <xf numFmtId="0" fontId="33" fillId="14" borderId="67" xfId="0" applyFont="1" applyFill="1" applyBorder="1" applyAlignment="1">
      <alignment horizontal="center" vertical="center"/>
    </xf>
    <xf numFmtId="0" fontId="33" fillId="14" borderId="4" xfId="0" applyFont="1" applyFill="1" applyBorder="1" applyAlignment="1">
      <alignment horizontal="center"/>
    </xf>
    <xf numFmtId="4" fontId="20" fillId="11" borderId="3" xfId="0" applyNumberFormat="1" applyFont="1" applyFill="1" applyBorder="1" applyAlignment="1">
      <alignment horizontal="center"/>
    </xf>
    <xf numFmtId="4" fontId="20" fillId="11" borderId="29" xfId="0" applyNumberFormat="1" applyFont="1" applyFill="1" applyBorder="1" applyAlignment="1">
      <alignment horizontal="center"/>
    </xf>
    <xf numFmtId="2" fontId="41" fillId="14" borderId="40" xfId="0" applyNumberFormat="1" applyFont="1" applyFill="1" applyBorder="1" applyAlignment="1">
      <alignment horizontal="center" vertical="center"/>
    </xf>
    <xf numFmtId="4" fontId="20" fillId="11" borderId="56" xfId="0" applyNumberFormat="1" applyFont="1" applyFill="1" applyBorder="1" applyAlignment="1">
      <alignment horizontal="center"/>
    </xf>
    <xf numFmtId="4" fontId="20" fillId="11" borderId="27" xfId="0" applyNumberFormat="1" applyFont="1" applyFill="1" applyBorder="1" applyAlignment="1">
      <alignment horizontal="center"/>
    </xf>
    <xf numFmtId="2" fontId="41" fillId="14" borderId="68" xfId="0" applyNumberFormat="1" applyFont="1" applyFill="1" applyBorder="1" applyAlignment="1">
      <alignment horizontal="center" vertical="center"/>
    </xf>
    <xf numFmtId="2" fontId="41" fillId="14" borderId="62" xfId="0" applyNumberFormat="1" applyFont="1" applyFill="1" applyBorder="1" applyAlignment="1">
      <alignment horizontal="center" vertical="center"/>
    </xf>
    <xf numFmtId="2" fontId="41" fillId="14" borderId="66" xfId="0" applyNumberFormat="1" applyFont="1" applyFill="1" applyBorder="1" applyAlignment="1">
      <alignment horizontal="center" vertical="center"/>
    </xf>
    <xf numFmtId="4" fontId="20" fillId="11" borderId="37" xfId="0" applyNumberFormat="1" applyFont="1" applyFill="1" applyBorder="1" applyAlignment="1">
      <alignment horizontal="center"/>
    </xf>
    <xf numFmtId="4" fontId="20" fillId="11" borderId="23" xfId="0" applyNumberFormat="1" applyFont="1" applyFill="1" applyBorder="1" applyAlignment="1">
      <alignment horizontal="center"/>
    </xf>
    <xf numFmtId="4" fontId="16" fillId="11" borderId="32" xfId="0" applyNumberFormat="1" applyFont="1" applyFill="1" applyBorder="1" applyAlignment="1">
      <alignment horizontal="center"/>
    </xf>
    <xf numFmtId="4" fontId="14" fillId="11" borderId="16" xfId="0" applyNumberFormat="1" applyFont="1" applyFill="1" applyBorder="1" applyAlignment="1">
      <alignment horizontal="center" vertical="center"/>
    </xf>
    <xf numFmtId="4" fontId="14" fillId="11" borderId="17" xfId="0" applyNumberFormat="1" applyFont="1" applyFill="1" applyBorder="1" applyAlignment="1">
      <alignment horizontal="center" vertical="center"/>
    </xf>
    <xf numFmtId="4" fontId="9" fillId="11" borderId="53" xfId="0" applyNumberFormat="1" applyFont="1" applyFill="1" applyBorder="1" applyAlignment="1">
      <alignment horizontal="center" vertical="center"/>
    </xf>
    <xf numFmtId="4" fontId="9" fillId="11" borderId="47" xfId="0" applyNumberFormat="1" applyFont="1" applyFill="1" applyBorder="1" applyAlignment="1">
      <alignment horizontal="center" vertical="center"/>
    </xf>
    <xf numFmtId="4" fontId="21" fillId="11" borderId="53" xfId="0" applyNumberFormat="1" applyFont="1" applyFill="1" applyBorder="1" applyAlignment="1">
      <alignment horizontal="center" vertical="center"/>
    </xf>
    <xf numFmtId="0" fontId="21" fillId="11" borderId="4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14" fillId="8" borderId="34" xfId="0" applyFont="1" applyFill="1" applyBorder="1" applyAlignment="1">
      <alignment horizontal="center"/>
    </xf>
    <xf numFmtId="0" fontId="14" fillId="8" borderId="69" xfId="0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" fontId="5" fillId="4" borderId="3" xfId="0" applyNumberFormat="1" applyFont="1" applyFill="1" applyBorder="1" applyAlignment="1">
      <alignment horizontal="center" vertical="top" wrapText="1"/>
    </xf>
    <xf numFmtId="4" fontId="5" fillId="4" borderId="3" xfId="0" applyNumberFormat="1" applyFont="1" applyFill="1" applyBorder="1" applyAlignment="1">
      <alignment horizontal="center" wrapText="1"/>
    </xf>
    <xf numFmtId="1" fontId="2" fillId="23" borderId="3" xfId="0" applyNumberFormat="1" applyFont="1" applyFill="1" applyBorder="1" applyAlignment="1">
      <alignment horizontal="center"/>
    </xf>
  </cellXfs>
  <cellStyles count="3">
    <cellStyle name="Euro" xfId="1"/>
    <cellStyle name="Hyperlink" xfId="2" builtinId="8"/>
    <cellStyle name="Standard" xfId="0" builtinId="0"/>
  </cellStyles>
  <dxfs count="0"/>
  <tableStyles count="0" defaultTableStyle="TableStyleMedium2" defaultPivotStyle="PivotStyleLight16"/>
  <colors>
    <mruColors>
      <color rgb="FF99FF99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I$3" max="99" min="1" noThreeD="1" page="10"/>
</file>

<file path=xl/ctrlProps/ctrlProp2.xml><?xml version="1.0" encoding="utf-8"?>
<formControlPr xmlns="http://schemas.microsoft.com/office/spreadsheetml/2009/9/main" objectType="List" dx="16" fmlaLink="$K$1" fmlaRange="$K$2:$K$11" noThreeD="1" sel="3" val="0"/>
</file>

<file path=xl/ctrlProps/ctrlProp3.xml><?xml version="1.0" encoding="utf-8"?>
<formControlPr xmlns="http://schemas.microsoft.com/office/spreadsheetml/2009/9/main" objectType="Drop" dropLines="15" dropStyle="combo" dx="16" fmlaLink="$L$1" fmlaRange="$L$2:$L$16" noThreeD="1" sel="7" val="0"/>
</file>

<file path=xl/ctrlProps/ctrlProp4.xml><?xml version="1.0" encoding="utf-8"?>
<formControlPr xmlns="http://schemas.microsoft.com/office/spreadsheetml/2009/9/main" objectType="List" dx="16" fmlaLink="$J$1" fmlaRange="$J$2:$J$14" noThreeD="1" sel="10" val="9"/>
</file>

<file path=xl/ctrlProps/ctrlProp5.xml><?xml version="1.0" encoding="utf-8"?>
<formControlPr xmlns="http://schemas.microsoft.com/office/spreadsheetml/2009/9/main" objectType="Spin" dx="16" fmlaLink="$F$5" max="120" min="100" noThreeD="1" page="10" val="112"/>
</file>

<file path=xl/ctrlProps/ctrlProp6.xml><?xml version="1.0" encoding="utf-8"?>
<formControlPr xmlns="http://schemas.microsoft.com/office/spreadsheetml/2009/9/main" objectType="Spin" dx="16" fmlaLink="$M$4" max="113" min="100" page="10" val="113"/>
</file>

<file path=xl/ctrlProps/ctrlProp7.xml><?xml version="1.0" encoding="utf-8"?>
<formControlPr xmlns="http://schemas.microsoft.com/office/spreadsheetml/2009/9/main" objectType="List" dx="16" fmlaLink="$O$1" fmlaRange="$O$2:$O$19" sel="3" val="0"/>
</file>

<file path=xl/ctrlProps/ctrlProp8.xml><?xml version="1.0" encoding="utf-8"?>
<formControlPr xmlns="http://schemas.microsoft.com/office/spreadsheetml/2009/9/main" objectType="Spin" dx="16" fmlaLink="$M$3" max="120" min="100" page="10" val="112"/>
</file>

<file path=xl/ctrlProps/ctrlProp9.xml><?xml version="1.0" encoding="utf-8"?>
<formControlPr xmlns="http://schemas.microsoft.com/office/spreadsheetml/2009/9/main" objectType="List" dx="16" fmlaLink="$N$1" fmlaRange="$N$2:$N$15" noThreeD="1" sel="7" val="6"/>
</file>

<file path=xl/ctrlProps/ctrlProp10.xml><?xml version="1.0" encoding="utf-8"?>
<formControlPr xmlns="http://schemas.microsoft.com/office/spreadsheetml/2009/9/main" objectType="Spin" dx="16" fmlaLink="$M$3" max="120" min="100" page="10" val="112"/>
</file>

<file path=xl/ctrlProps/ctrlProp11.xml><?xml version="1.0" encoding="utf-8"?>
<formControlPr xmlns="http://schemas.microsoft.com/office/spreadsheetml/2009/9/main" objectType="List" dx="16" fmlaLink="$N$1" fmlaRange="$N$2:$N$15" sel="2" val="0"/>
</file>

<file path=xl/ctrlProps/ctrlProp12.xml><?xml version="1.0" encoding="utf-8"?>
<formControlPr xmlns="http://schemas.microsoft.com/office/spreadsheetml/2009/9/main" objectType="Spin" dx="16" fmlaLink="$K$5" max="120" min="100" page="10" val="112"/>
</file>

<file path=xl/ctrlProps/ctrlProp13.xml><?xml version="1.0" encoding="utf-8"?>
<formControlPr xmlns="http://schemas.microsoft.com/office/spreadsheetml/2009/9/main" objectType="Spin" dx="16" fmlaLink="$K$5" max="120" min="100" page="10" val="11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1276350</xdr:colOff>
      <xdr:row>10</xdr:row>
      <xdr:rowOff>85725</xdr:rowOff>
    </xdr:from>
    <xdr:to>
      <xdr:col>12</xdr:col>
      <xdr:colOff>33362</xdr:colOff>
      <xdr:row>12</xdr:row>
      <xdr:rowOff>115474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3025" y="2133600"/>
          <a:ext cx="2481287" cy="3535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933450</xdr:colOff>
          <xdr:row>1</xdr:row>
          <xdr:rowOff>152400</xdr:rowOff>
        </xdr:from>
        <xdr:to>
          <xdr:col>8</xdr:col>
          <xdr:colOff>1200150</xdr:colOff>
          <xdr:row>3</xdr:row>
          <xdr:rowOff>0</xdr:rowOff>
        </xdr:to>
        <xdr:sp macro="" textlink="">
          <xdr:nvSpPr>
            <xdr:cNvPr id="6148" name="Spinner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5</xdr:row>
          <xdr:rowOff>47625</xdr:rowOff>
        </xdr:from>
        <xdr:to>
          <xdr:col>5</xdr:col>
          <xdr:colOff>190500</xdr:colOff>
          <xdr:row>7</xdr:row>
          <xdr:rowOff>0</xdr:rowOff>
        </xdr:to>
        <xdr:sp macro="" textlink="">
          <xdr:nvSpPr>
            <xdr:cNvPr id="6149" name="List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5</xdr:row>
          <xdr:rowOff>152400</xdr:rowOff>
        </xdr:from>
        <xdr:to>
          <xdr:col>8</xdr:col>
          <xdr:colOff>1200150</xdr:colOff>
          <xdr:row>7</xdr:row>
          <xdr:rowOff>19050</xdr:rowOff>
        </xdr:to>
        <xdr:sp macro="" textlink="">
          <xdr:nvSpPr>
            <xdr:cNvPr id="6150" name="Drop Dow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</xdr:row>
          <xdr:rowOff>28575</xdr:rowOff>
        </xdr:from>
        <xdr:to>
          <xdr:col>2</xdr:col>
          <xdr:colOff>200025</xdr:colOff>
          <xdr:row>6</xdr:row>
          <xdr:rowOff>142875</xdr:rowOff>
        </xdr:to>
        <xdr:sp macro="" textlink="">
          <xdr:nvSpPr>
            <xdr:cNvPr id="6151" name="List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114300</xdr:rowOff>
        </xdr:from>
        <xdr:to>
          <xdr:col>6</xdr:col>
          <xdr:colOff>333375</xdr:colOff>
          <xdr:row>5</xdr:row>
          <xdr:rowOff>0</xdr:rowOff>
        </xdr:to>
        <xdr:sp macro="" textlink="">
          <xdr:nvSpPr>
            <xdr:cNvPr id="6152" name="Spinner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2</xdr:row>
          <xdr:rowOff>9525</xdr:rowOff>
        </xdr:from>
        <xdr:to>
          <xdr:col>14</xdr:col>
          <xdr:colOff>0</xdr:colOff>
          <xdr:row>5</xdr:row>
          <xdr:rowOff>0</xdr:rowOff>
        </xdr:to>
        <xdr:sp macro="" textlink="">
          <xdr:nvSpPr>
            <xdr:cNvPr id="14337" name="Spinner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409575</xdr:colOff>
          <xdr:row>2</xdr:row>
          <xdr:rowOff>0</xdr:rowOff>
        </xdr:from>
        <xdr:to>
          <xdr:col>11</xdr:col>
          <xdr:colOff>0</xdr:colOff>
          <xdr:row>5</xdr:row>
          <xdr:rowOff>28575</xdr:rowOff>
        </xdr:to>
        <xdr:sp macro="" textlink="">
          <xdr:nvSpPr>
            <xdr:cNvPr id="14338" name="List Box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</xdr:row>
          <xdr:rowOff>66675</xdr:rowOff>
        </xdr:from>
        <xdr:to>
          <xdr:col>12</xdr:col>
          <xdr:colOff>400050</xdr:colOff>
          <xdr:row>4</xdr:row>
          <xdr:rowOff>152400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4</xdr:row>
          <xdr:rowOff>9525</xdr:rowOff>
        </xdr:from>
        <xdr:to>
          <xdr:col>9</xdr:col>
          <xdr:colOff>333375</xdr:colOff>
          <xdr:row>5</xdr:row>
          <xdr:rowOff>123825</xdr:rowOff>
        </xdr:to>
        <xdr:sp macro="" textlink="">
          <xdr:nvSpPr>
            <xdr:cNvPr id="2050" name="List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</xdr:row>
          <xdr:rowOff>66675</xdr:rowOff>
        </xdr:from>
        <xdr:to>
          <xdr:col>12</xdr:col>
          <xdr:colOff>400050</xdr:colOff>
          <xdr:row>4</xdr:row>
          <xdr:rowOff>152400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4</xdr:row>
          <xdr:rowOff>9525</xdr:rowOff>
        </xdr:from>
        <xdr:to>
          <xdr:col>9</xdr:col>
          <xdr:colOff>333375</xdr:colOff>
          <xdr:row>5</xdr:row>
          <xdr:rowOff>123825</xdr:rowOff>
        </xdr:to>
        <xdr:sp macro="" textlink="">
          <xdr:nvSpPr>
            <xdr:cNvPr id="3074" name="List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4</xdr:row>
          <xdr:rowOff>19050</xdr:rowOff>
        </xdr:from>
        <xdr:to>
          <xdr:col>8</xdr:col>
          <xdr:colOff>638175</xdr:colOff>
          <xdr:row>5</xdr:row>
          <xdr:rowOff>123825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285750</xdr:colOff>
          <xdr:row>4</xdr:row>
          <xdr:rowOff>9525</xdr:rowOff>
        </xdr:from>
        <xdr:to>
          <xdr:col>8</xdr:col>
          <xdr:colOff>676275</xdr:colOff>
          <xdr:row>5</xdr:row>
          <xdr:rowOff>95250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igene%20Dateien/Forst/Betriebsbuchf&#252;hrung/Verkauf/Rohholz/Brennholz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thab.Mü"/>
      <sheetName val="BRH_Bereitstellung"/>
      <sheetName val="Bestellungen"/>
      <sheetName val="Zahlungspflichtige"/>
      <sheetName val="Rechnung"/>
      <sheetName val="Stichprobe Ei"/>
      <sheetName val="Stichprobe Bu"/>
      <sheetName val="Stichprobe Bu (2)"/>
      <sheetName val="Stichprobe Bu (3)"/>
      <sheetName val="Stichprobe Bu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/>
  <dimension ref="A1:O43"/>
  <sheetViews>
    <sheetView zoomScale="120" workbookViewId="0">
      <selection activeCell="A8" sqref="A8:D8"/>
    </sheetView>
  </sheetViews>
  <sheetFormatPr baseColWidth="10" defaultRowHeight="12.75" x14ac:dyDescent="0.2"/>
  <cols>
    <col min="1" max="1" width="4" customWidth="1"/>
    <col min="2" max="2" width="4.42578125" customWidth="1"/>
    <col min="3" max="3" width="4.140625" customWidth="1"/>
    <col min="4" max="4" width="4.42578125" customWidth="1"/>
    <col min="5" max="5" width="4.28515625" customWidth="1"/>
    <col min="6" max="6" width="4" customWidth="1"/>
    <col min="7" max="7" width="3.7109375" customWidth="1"/>
    <col min="8" max="8" width="5.140625" customWidth="1"/>
    <col min="9" max="9" width="4.7109375" customWidth="1"/>
    <col min="10" max="10" width="4" customWidth="1"/>
    <col min="11" max="12" width="5.140625" customWidth="1"/>
    <col min="13" max="13" width="14" customWidth="1"/>
    <col min="14" max="14" width="17.28515625" customWidth="1"/>
    <col min="15" max="15" width="12.85546875" customWidth="1"/>
  </cols>
  <sheetData>
    <row r="1" spans="1:15" ht="25.5" x14ac:dyDescent="0.35">
      <c r="A1" s="756" t="s">
        <v>322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</row>
    <row r="2" spans="1:15" x14ac:dyDescent="0.2">
      <c r="A2" s="258" t="s">
        <v>323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</row>
    <row r="3" spans="1:15" x14ac:dyDescent="0.2">
      <c r="A3" s="258" t="s">
        <v>324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</row>
    <row r="4" spans="1:15" x14ac:dyDescent="0.2">
      <c r="A4" s="258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</row>
    <row r="5" spans="1:15" ht="18" customHeight="1" x14ac:dyDescent="0.25">
      <c r="A5" s="774" t="s">
        <v>308</v>
      </c>
      <c r="B5" s="774"/>
      <c r="C5" s="774"/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</row>
    <row r="6" spans="1:15" ht="25.5" customHeight="1" x14ac:dyDescent="0.35">
      <c r="A6" s="771" t="s">
        <v>309</v>
      </c>
      <c r="B6" s="771"/>
      <c r="C6" s="771"/>
      <c r="D6" s="771"/>
      <c r="E6" s="771"/>
      <c r="F6" s="771"/>
      <c r="G6" s="771"/>
      <c r="H6" s="771"/>
      <c r="I6" s="771"/>
      <c r="J6" s="771"/>
      <c r="K6" s="771"/>
      <c r="L6" s="771"/>
      <c r="M6" s="771"/>
      <c r="N6" s="771"/>
      <c r="O6" s="771"/>
    </row>
    <row r="7" spans="1:15" ht="3.75" customHeight="1" x14ac:dyDescent="0.35">
      <c r="A7" s="746"/>
      <c r="B7" s="746"/>
      <c r="C7" s="746"/>
      <c r="D7" s="746"/>
      <c r="E7" s="746"/>
      <c r="F7" s="746"/>
      <c r="G7" s="746"/>
      <c r="H7" s="746"/>
      <c r="I7" s="746"/>
      <c r="J7" s="746"/>
      <c r="K7" s="746"/>
      <c r="L7" s="746"/>
      <c r="M7" s="746"/>
      <c r="N7" s="746"/>
      <c r="O7" s="746"/>
    </row>
    <row r="8" spans="1:15" ht="12" customHeight="1" x14ac:dyDescent="0.2">
      <c r="A8" s="772" t="s">
        <v>341</v>
      </c>
      <c r="B8" s="772"/>
      <c r="C8" s="772"/>
      <c r="D8" s="772"/>
      <c r="E8" s="772" t="s">
        <v>140</v>
      </c>
      <c r="F8" s="772"/>
      <c r="G8" s="772"/>
      <c r="H8" s="772" t="s">
        <v>342</v>
      </c>
      <c r="I8" s="772"/>
      <c r="J8" s="772" t="s">
        <v>343</v>
      </c>
      <c r="K8" s="772"/>
      <c r="L8" s="772"/>
      <c r="M8" s="772"/>
      <c r="N8" s="257" t="s">
        <v>344</v>
      </c>
      <c r="O8" s="757"/>
    </row>
    <row r="9" spans="1:15" ht="12.75" customHeight="1" x14ac:dyDescent="0.2">
      <c r="A9" s="772" t="s">
        <v>334</v>
      </c>
      <c r="B9" s="772"/>
      <c r="C9" s="772"/>
      <c r="D9" s="772"/>
      <c r="E9" s="772" t="s">
        <v>345</v>
      </c>
      <c r="F9" s="772"/>
      <c r="G9" s="772"/>
      <c r="H9" s="772" t="s">
        <v>285</v>
      </c>
      <c r="I9" s="772"/>
      <c r="J9" s="259"/>
      <c r="K9" s="258"/>
      <c r="L9" s="258"/>
      <c r="M9" s="259" t="s">
        <v>337</v>
      </c>
      <c r="N9" s="259" t="s">
        <v>338</v>
      </c>
      <c r="O9" s="758"/>
    </row>
    <row r="10" spans="1:15" ht="3" customHeight="1" x14ac:dyDescent="0.2">
      <c r="A10" s="745"/>
      <c r="B10" s="745"/>
      <c r="C10" s="745"/>
      <c r="D10" s="745"/>
      <c r="E10" s="745"/>
      <c r="F10" s="745"/>
      <c r="G10" s="745"/>
      <c r="H10" s="745"/>
      <c r="I10" s="745"/>
      <c r="J10" s="745"/>
      <c r="K10" s="745"/>
      <c r="L10" s="745"/>
      <c r="M10" s="745"/>
      <c r="N10" s="745"/>
      <c r="O10" s="745"/>
    </row>
    <row r="11" spans="1:15" ht="13.5" customHeight="1" x14ac:dyDescent="0.2">
      <c r="A11" s="772" t="s">
        <v>339</v>
      </c>
      <c r="B11" s="772"/>
      <c r="C11" s="772"/>
      <c r="D11" s="772"/>
      <c r="E11" s="772"/>
      <c r="F11" s="772"/>
      <c r="G11" s="745"/>
      <c r="H11" s="772" t="s">
        <v>346</v>
      </c>
      <c r="I11" s="772"/>
      <c r="J11" s="772"/>
      <c r="K11" s="772"/>
      <c r="L11" s="772"/>
      <c r="M11" s="745" t="s">
        <v>352</v>
      </c>
      <c r="N11" s="757" t="s">
        <v>351</v>
      </c>
      <c r="O11" s="745"/>
    </row>
    <row r="12" spans="1:15" ht="3" customHeight="1" x14ac:dyDescent="0.2">
      <c r="A12" s="745"/>
      <c r="B12" s="745"/>
      <c r="C12" s="745"/>
      <c r="D12" s="745"/>
      <c r="E12" s="745"/>
      <c r="F12" s="745"/>
      <c r="G12" s="745"/>
      <c r="H12" s="745"/>
      <c r="I12" s="745"/>
      <c r="J12" s="745"/>
      <c r="K12" s="745"/>
      <c r="L12" s="745"/>
      <c r="M12" s="745"/>
      <c r="N12" s="745"/>
      <c r="O12" s="745"/>
    </row>
    <row r="13" spans="1:15" ht="12" customHeight="1" x14ac:dyDescent="0.2">
      <c r="A13" s="757"/>
      <c r="B13" s="757" t="s">
        <v>348</v>
      </c>
      <c r="C13" s="757"/>
      <c r="D13" s="757"/>
      <c r="E13" s="773" t="s">
        <v>349</v>
      </c>
      <c r="F13" s="773"/>
      <c r="G13" s="757"/>
      <c r="H13" s="757" t="s">
        <v>350</v>
      </c>
      <c r="I13" s="757"/>
      <c r="J13" s="755"/>
      <c r="K13" s="757"/>
      <c r="L13" s="757"/>
      <c r="M13" s="755"/>
      <c r="N13" s="745"/>
      <c r="O13" s="745"/>
    </row>
    <row r="14" spans="1:15" ht="14.25" x14ac:dyDescent="0.2">
      <c r="A14" s="759" t="s">
        <v>310</v>
      </c>
      <c r="B14" s="258"/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755"/>
      <c r="N14" s="258"/>
      <c r="O14" s="258"/>
    </row>
    <row r="15" spans="1:15" x14ac:dyDescent="0.2">
      <c r="A15" s="258" t="s">
        <v>311</v>
      </c>
      <c r="B15" s="258"/>
      <c r="C15" s="258"/>
      <c r="D15" s="258"/>
      <c r="E15" s="258"/>
      <c r="F15" s="258"/>
      <c r="G15" s="258"/>
      <c r="H15" s="258" t="s">
        <v>312</v>
      </c>
      <c r="I15" s="258"/>
      <c r="J15" s="258"/>
      <c r="K15" s="258"/>
      <c r="L15" s="258"/>
      <c r="M15" s="258"/>
      <c r="N15" s="258"/>
      <c r="O15" s="258"/>
    </row>
    <row r="16" spans="1:15" x14ac:dyDescent="0.2">
      <c r="A16" s="258" t="s">
        <v>313</v>
      </c>
      <c r="B16" s="258"/>
      <c r="C16" s="258"/>
      <c r="D16" s="258"/>
      <c r="E16" s="258"/>
      <c r="F16" s="258"/>
      <c r="G16" s="258"/>
      <c r="H16" s="258" t="s">
        <v>314</v>
      </c>
      <c r="I16" s="258"/>
      <c r="J16" s="258"/>
      <c r="K16" s="258"/>
      <c r="L16" s="258"/>
      <c r="M16" s="258"/>
      <c r="N16" s="258"/>
      <c r="O16" s="258"/>
    </row>
    <row r="17" spans="1:15" x14ac:dyDescent="0.2">
      <c r="A17" s="258" t="s">
        <v>177</v>
      </c>
      <c r="B17" s="258"/>
      <c r="C17" s="258"/>
      <c r="D17" s="258"/>
      <c r="E17" s="258"/>
      <c r="F17" s="258"/>
      <c r="G17" s="258"/>
      <c r="H17" s="258" t="s">
        <v>315</v>
      </c>
      <c r="I17" s="258"/>
      <c r="J17" s="258"/>
      <c r="K17" s="258"/>
      <c r="L17" s="258"/>
      <c r="M17" s="258"/>
      <c r="N17" s="258"/>
      <c r="O17" s="258"/>
    </row>
    <row r="18" spans="1:15" x14ac:dyDescent="0.2">
      <c r="A18" s="258" t="s">
        <v>341</v>
      </c>
      <c r="B18" s="258"/>
      <c r="C18" s="258"/>
      <c r="D18" s="258"/>
      <c r="E18" s="258"/>
      <c r="F18" s="258"/>
      <c r="G18" s="258"/>
      <c r="H18" s="340" t="s">
        <v>354</v>
      </c>
      <c r="I18" s="258"/>
      <c r="J18" s="258"/>
      <c r="K18" s="258"/>
      <c r="L18" s="258"/>
      <c r="M18" s="258"/>
      <c r="N18" s="258"/>
      <c r="O18" s="258"/>
    </row>
    <row r="19" spans="1:15" x14ac:dyDescent="0.2">
      <c r="A19" s="258" t="s">
        <v>140</v>
      </c>
      <c r="B19" s="258"/>
      <c r="C19" s="258"/>
      <c r="D19" s="258"/>
      <c r="E19" s="258"/>
      <c r="F19" s="258"/>
      <c r="G19" s="258"/>
      <c r="H19" s="258" t="s">
        <v>359</v>
      </c>
      <c r="I19" s="258"/>
      <c r="J19" s="258"/>
      <c r="K19" s="258"/>
      <c r="L19" s="258"/>
      <c r="M19" s="258"/>
      <c r="N19" s="258"/>
      <c r="O19" s="258"/>
    </row>
    <row r="20" spans="1:15" x14ac:dyDescent="0.2">
      <c r="A20" s="258" t="s">
        <v>331</v>
      </c>
      <c r="B20" s="258"/>
      <c r="C20" s="258"/>
      <c r="D20" s="258"/>
      <c r="E20" s="258"/>
      <c r="F20" s="258"/>
      <c r="G20" s="258"/>
      <c r="H20" s="258" t="s">
        <v>355</v>
      </c>
      <c r="I20" s="258"/>
      <c r="J20" s="258"/>
      <c r="K20" s="258"/>
      <c r="L20" s="258"/>
      <c r="M20" s="258"/>
      <c r="N20" s="258"/>
      <c r="O20" s="258"/>
    </row>
    <row r="21" spans="1:15" x14ac:dyDescent="0.2">
      <c r="A21" s="258" t="s">
        <v>332</v>
      </c>
      <c r="B21" s="258"/>
      <c r="C21" s="258"/>
      <c r="D21" s="258"/>
      <c r="E21" s="258"/>
      <c r="F21" s="258"/>
      <c r="G21" s="258"/>
      <c r="H21" s="258" t="s">
        <v>304</v>
      </c>
      <c r="I21" s="258"/>
      <c r="J21" s="258"/>
      <c r="K21" s="258"/>
      <c r="L21" s="258"/>
      <c r="M21" s="258"/>
      <c r="N21" s="258"/>
      <c r="O21" s="258"/>
    </row>
    <row r="22" spans="1:15" x14ac:dyDescent="0.2">
      <c r="A22" s="258" t="s">
        <v>333</v>
      </c>
      <c r="B22" s="258"/>
      <c r="C22" s="258"/>
      <c r="D22" s="258"/>
      <c r="E22" s="258"/>
      <c r="F22" s="258"/>
      <c r="G22" s="258"/>
      <c r="H22" s="258" t="s">
        <v>305</v>
      </c>
      <c r="I22" s="258"/>
      <c r="J22" s="258"/>
      <c r="K22" s="258"/>
      <c r="L22" s="258"/>
      <c r="M22" s="258"/>
      <c r="N22" s="258"/>
      <c r="O22" s="258"/>
    </row>
    <row r="23" spans="1:15" x14ac:dyDescent="0.2">
      <c r="A23" s="258" t="s">
        <v>334</v>
      </c>
      <c r="B23" s="258"/>
      <c r="C23" s="258"/>
      <c r="D23" s="258"/>
      <c r="E23" s="258"/>
      <c r="F23" s="258"/>
      <c r="G23" s="258"/>
      <c r="H23" s="258" t="s">
        <v>356</v>
      </c>
      <c r="I23" s="258"/>
      <c r="J23" s="258"/>
      <c r="K23" s="258"/>
      <c r="L23" s="258"/>
      <c r="M23" s="258"/>
      <c r="N23" s="258"/>
      <c r="O23" s="258"/>
    </row>
    <row r="24" spans="1:15" x14ac:dyDescent="0.2">
      <c r="A24" s="258" t="s">
        <v>335</v>
      </c>
      <c r="B24" s="258"/>
      <c r="C24" s="258"/>
      <c r="D24" s="258"/>
      <c r="E24" s="258"/>
      <c r="F24" s="258"/>
      <c r="G24" s="258"/>
      <c r="H24" s="258" t="s">
        <v>357</v>
      </c>
      <c r="I24" s="258"/>
      <c r="J24" s="258"/>
      <c r="K24" s="258"/>
      <c r="L24" s="258"/>
      <c r="M24" s="258"/>
      <c r="N24" s="258"/>
      <c r="O24" s="258"/>
    </row>
    <row r="25" spans="1:15" x14ac:dyDescent="0.2">
      <c r="A25" s="258" t="s">
        <v>285</v>
      </c>
      <c r="B25" s="258"/>
      <c r="C25" s="258"/>
      <c r="D25" s="258"/>
      <c r="E25" s="258"/>
      <c r="F25" s="258"/>
      <c r="G25" s="258"/>
      <c r="H25" s="258" t="s">
        <v>358</v>
      </c>
      <c r="I25" s="258"/>
      <c r="J25" s="258"/>
      <c r="K25" s="258"/>
      <c r="L25" s="258"/>
      <c r="M25" s="258"/>
      <c r="N25" s="258"/>
      <c r="O25" s="258"/>
    </row>
    <row r="26" spans="1:15" x14ac:dyDescent="0.2">
      <c r="A26" s="258" t="s">
        <v>336</v>
      </c>
      <c r="B26" s="258"/>
      <c r="C26" s="258"/>
      <c r="D26" s="258"/>
      <c r="E26" s="258"/>
      <c r="F26" s="258"/>
      <c r="G26" s="258"/>
      <c r="H26" s="258" t="s">
        <v>358</v>
      </c>
      <c r="I26" s="258"/>
      <c r="J26" s="258"/>
      <c r="K26" s="258"/>
      <c r="L26" s="258"/>
      <c r="M26" s="258"/>
      <c r="N26" s="258"/>
      <c r="O26" s="258"/>
    </row>
    <row r="27" spans="1:15" x14ac:dyDescent="0.2">
      <c r="A27" s="258" t="s">
        <v>337</v>
      </c>
      <c r="B27" s="258"/>
      <c r="C27" s="258"/>
      <c r="D27" s="258"/>
      <c r="E27" s="258"/>
      <c r="F27" s="258"/>
      <c r="G27" s="258"/>
      <c r="H27" s="258" t="s">
        <v>360</v>
      </c>
      <c r="I27" s="258"/>
      <c r="J27" s="258"/>
      <c r="K27" s="258"/>
      <c r="L27" s="258"/>
      <c r="M27" s="258"/>
      <c r="N27" s="258"/>
      <c r="O27" s="258"/>
    </row>
    <row r="28" spans="1:15" x14ac:dyDescent="0.2">
      <c r="A28" s="258" t="s">
        <v>338</v>
      </c>
      <c r="B28" s="258"/>
      <c r="C28" s="258"/>
      <c r="D28" s="258"/>
      <c r="E28" s="258"/>
      <c r="F28" s="258"/>
      <c r="G28" s="258"/>
      <c r="H28" s="258" t="s">
        <v>360</v>
      </c>
      <c r="I28" s="258"/>
      <c r="J28" s="258"/>
      <c r="K28" s="258"/>
      <c r="L28" s="258"/>
      <c r="M28" s="258"/>
      <c r="N28" s="258"/>
      <c r="O28" s="258"/>
    </row>
    <row r="29" spans="1:15" x14ac:dyDescent="0.2">
      <c r="A29" s="258" t="s">
        <v>339</v>
      </c>
      <c r="B29" s="258"/>
      <c r="C29" s="258"/>
      <c r="D29" s="258"/>
      <c r="E29" s="258"/>
      <c r="F29" s="258"/>
      <c r="G29" s="258"/>
      <c r="H29" s="258" t="s">
        <v>361</v>
      </c>
      <c r="I29" s="258"/>
      <c r="J29" s="258"/>
      <c r="K29" s="258"/>
      <c r="L29" s="258"/>
      <c r="M29" s="258"/>
      <c r="N29" s="258"/>
      <c r="O29" s="258"/>
    </row>
    <row r="30" spans="1:15" x14ac:dyDescent="0.2">
      <c r="A30" s="258" t="s">
        <v>340</v>
      </c>
      <c r="B30" s="258"/>
      <c r="C30" s="258"/>
      <c r="D30" s="258"/>
      <c r="E30" s="258"/>
      <c r="F30" s="258"/>
      <c r="G30" s="258"/>
      <c r="H30" s="258" t="s">
        <v>362</v>
      </c>
      <c r="I30" s="258"/>
      <c r="J30" s="258"/>
      <c r="K30" s="258"/>
      <c r="L30" s="258"/>
      <c r="M30" s="258"/>
      <c r="N30" s="258"/>
      <c r="O30" s="258"/>
    </row>
    <row r="31" spans="1:15" x14ac:dyDescent="0.2">
      <c r="A31" s="258" t="s">
        <v>352</v>
      </c>
      <c r="B31" s="258"/>
      <c r="C31" s="258"/>
      <c r="D31" s="258"/>
      <c r="E31" s="258"/>
      <c r="F31" s="258"/>
      <c r="G31" s="258"/>
      <c r="H31" s="258" t="s">
        <v>363</v>
      </c>
      <c r="I31" s="258"/>
      <c r="J31" s="258"/>
      <c r="K31" s="258"/>
      <c r="L31" s="258"/>
      <c r="M31" s="754" t="s">
        <v>564</v>
      </c>
      <c r="N31" s="258"/>
      <c r="O31" s="258"/>
    </row>
    <row r="32" spans="1:15" x14ac:dyDescent="0.2">
      <c r="A32" s="258" t="s">
        <v>348</v>
      </c>
      <c r="B32" s="258"/>
      <c r="C32" s="258"/>
      <c r="D32" s="258"/>
      <c r="E32" s="258"/>
      <c r="F32" s="258"/>
      <c r="G32" s="258"/>
      <c r="H32" s="258" t="s">
        <v>364</v>
      </c>
      <c r="I32" s="258"/>
      <c r="J32" s="258"/>
      <c r="K32" s="258"/>
      <c r="L32" s="258"/>
      <c r="M32" s="754" t="s">
        <v>564</v>
      </c>
      <c r="N32" s="258"/>
      <c r="O32" s="258"/>
    </row>
    <row r="33" spans="1:15" x14ac:dyDescent="0.2">
      <c r="A33" s="258" t="s">
        <v>349</v>
      </c>
      <c r="B33" s="258"/>
      <c r="C33" s="258"/>
      <c r="D33" s="258"/>
      <c r="E33" s="258"/>
      <c r="F33" s="258"/>
      <c r="G33" s="258"/>
      <c r="H33" s="258" t="s">
        <v>365</v>
      </c>
      <c r="I33" s="258"/>
      <c r="J33" s="258"/>
      <c r="K33" s="258"/>
      <c r="L33" s="258"/>
      <c r="M33" s="754" t="s">
        <v>564</v>
      </c>
      <c r="N33" s="258"/>
      <c r="O33" s="258"/>
    </row>
    <row r="34" spans="1:15" x14ac:dyDescent="0.2">
      <c r="A34" s="258" t="s">
        <v>350</v>
      </c>
      <c r="B34" s="258"/>
      <c r="C34" s="258"/>
      <c r="D34" s="258"/>
      <c r="E34" s="258"/>
      <c r="F34" s="258"/>
      <c r="G34" s="258"/>
      <c r="H34" s="258" t="s">
        <v>366</v>
      </c>
      <c r="I34" s="258"/>
      <c r="J34" s="258"/>
      <c r="K34" s="258"/>
      <c r="L34" s="258"/>
      <c r="M34" s="754" t="s">
        <v>564</v>
      </c>
      <c r="N34" s="258"/>
      <c r="O34" s="258"/>
    </row>
    <row r="35" spans="1:15" x14ac:dyDescent="0.2">
      <c r="A35" s="258" t="s">
        <v>351</v>
      </c>
      <c r="B35" s="258"/>
      <c r="C35" s="258"/>
      <c r="D35" s="258"/>
      <c r="E35" s="258"/>
      <c r="F35" s="258"/>
      <c r="G35" s="258"/>
      <c r="H35" s="258" t="s">
        <v>367</v>
      </c>
      <c r="I35" s="258"/>
      <c r="J35" s="258"/>
      <c r="K35" s="258"/>
      <c r="L35" s="258"/>
      <c r="M35" s="754" t="s">
        <v>564</v>
      </c>
      <c r="N35" s="258"/>
      <c r="O35" s="258"/>
    </row>
    <row r="36" spans="1:15" x14ac:dyDescent="0.2">
      <c r="A36" s="258"/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</row>
    <row r="37" spans="1:15" x14ac:dyDescent="0.2">
      <c r="A37" s="770" t="s">
        <v>353</v>
      </c>
      <c r="B37" s="770"/>
      <c r="C37" s="770"/>
      <c r="D37" s="770"/>
      <c r="E37" s="770"/>
      <c r="F37" s="770"/>
      <c r="G37" s="770"/>
      <c r="H37" s="770"/>
      <c r="I37" s="770"/>
      <c r="J37" s="770"/>
      <c r="K37" s="770"/>
      <c r="L37" s="770"/>
      <c r="M37" s="770"/>
      <c r="N37" s="770"/>
      <c r="O37" s="770"/>
    </row>
    <row r="38" spans="1:15" x14ac:dyDescent="0.2">
      <c r="A38" s="770" t="s">
        <v>316</v>
      </c>
      <c r="B38" s="770"/>
      <c r="C38" s="770"/>
      <c r="D38" s="770"/>
      <c r="E38" s="770"/>
      <c r="F38" s="770"/>
      <c r="G38" s="770"/>
      <c r="H38" s="770"/>
      <c r="I38" s="770"/>
      <c r="J38" s="770"/>
      <c r="K38" s="770"/>
      <c r="L38" s="770"/>
      <c r="M38" s="770"/>
      <c r="N38" s="770"/>
      <c r="O38" s="770"/>
    </row>
    <row r="39" spans="1:15" x14ac:dyDescent="0.2">
      <c r="A39" s="770" t="s">
        <v>317</v>
      </c>
      <c r="B39" s="770"/>
      <c r="C39" s="770"/>
      <c r="D39" s="770"/>
      <c r="E39" s="770"/>
      <c r="F39" s="770"/>
      <c r="G39" s="770"/>
      <c r="H39" s="770"/>
      <c r="I39" s="770"/>
      <c r="J39" s="770"/>
      <c r="K39" s="770"/>
      <c r="L39" s="770"/>
      <c r="M39" s="770"/>
      <c r="N39" s="770"/>
      <c r="O39" s="770"/>
    </row>
    <row r="40" spans="1:15" x14ac:dyDescent="0.2">
      <c r="A40" s="770" t="s">
        <v>307</v>
      </c>
      <c r="B40" s="770"/>
      <c r="C40" s="770"/>
      <c r="D40" s="770"/>
      <c r="E40" s="770"/>
      <c r="F40" s="770"/>
      <c r="G40" s="770"/>
      <c r="H40" s="770"/>
      <c r="I40" s="770"/>
      <c r="J40" s="770"/>
      <c r="K40" s="770"/>
      <c r="L40" s="770"/>
      <c r="M40" s="770"/>
      <c r="N40" s="770"/>
      <c r="O40" s="770"/>
    </row>
    <row r="41" spans="1:15" x14ac:dyDescent="0.2">
      <c r="A41" s="770" t="s">
        <v>318</v>
      </c>
      <c r="B41" s="770"/>
      <c r="C41" s="770"/>
      <c r="D41" s="770"/>
      <c r="E41" s="770"/>
      <c r="F41" s="770"/>
      <c r="G41" s="770"/>
      <c r="H41" s="770"/>
      <c r="I41" s="770"/>
      <c r="J41" s="770"/>
      <c r="K41" s="770"/>
      <c r="L41" s="770"/>
      <c r="M41" s="770"/>
      <c r="N41" s="770"/>
      <c r="O41" s="770"/>
    </row>
    <row r="42" spans="1:15" x14ac:dyDescent="0.2">
      <c r="A42" s="769" t="s">
        <v>565</v>
      </c>
      <c r="B42" s="770"/>
      <c r="C42" s="770"/>
      <c r="D42" s="770"/>
      <c r="E42" s="770"/>
      <c r="F42" s="770"/>
      <c r="G42" s="770"/>
      <c r="H42" s="770"/>
      <c r="I42" s="770"/>
      <c r="J42" s="770"/>
      <c r="K42" s="770"/>
      <c r="L42" s="770"/>
      <c r="M42" s="770"/>
      <c r="N42" s="770"/>
      <c r="O42" s="770"/>
    </row>
    <row r="43" spans="1:15" x14ac:dyDescent="0.2">
      <c r="A43" s="258"/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</row>
  </sheetData>
  <mergeCells count="18">
    <mergeCell ref="A6:O6"/>
    <mergeCell ref="A8:D8"/>
    <mergeCell ref="E13:F13"/>
    <mergeCell ref="A5:O5"/>
    <mergeCell ref="A9:D9"/>
    <mergeCell ref="A11:F11"/>
    <mergeCell ref="H11:L11"/>
    <mergeCell ref="H9:I9"/>
    <mergeCell ref="E9:G9"/>
    <mergeCell ref="J8:M8"/>
    <mergeCell ref="H8:I8"/>
    <mergeCell ref="E8:G8"/>
    <mergeCell ref="A42:O42"/>
    <mergeCell ref="A37:O37"/>
    <mergeCell ref="A38:O38"/>
    <mergeCell ref="A39:O39"/>
    <mergeCell ref="A40:O40"/>
    <mergeCell ref="A41:O41"/>
  </mergeCells>
  <phoneticPr fontId="0" type="noConversion"/>
  <hyperlinks>
    <hyperlink ref="A8" location="'Krankheitskosten 2002'!A1" display="Krankheitskosten"/>
    <hyperlink ref="E8" location="'Beihilfen 2002'!A1" display="Beihilfen"/>
    <hyperlink ref="H8" location="Unfall!A1" display="Unfall"/>
    <hyperlink ref="J8" location="Krankenkassenabrechnung!A1" display="Krankenkassenabrechnung"/>
    <hyperlink ref="N8" location="Sa.NdHr!A1" display="Sa.Nadelholz rot"/>
    <hyperlink ref="A9:B9" location="'BA-Schlüssel'!A1" display="'BA-Schlüssel'!A1"/>
    <hyperlink ref="E9" location="'Sorten-, Stärkeschlüssel'!A1" display="Sorte, Stärke"/>
    <hyperlink ref="H9" location="Stichprobe!A1" display="Stichprobe"/>
    <hyperlink ref="M9" location="'Schichtholz L'!A1" display="Schichtholz L"/>
    <hyperlink ref="N9" location="'Schichtholz IS'!A1" display="Schichtholz IS"/>
    <hyperlink ref="A8:D8" location="Titelblatt!A1" display="Titelblatt"/>
    <hyperlink ref="E8:G8" location="Nummerbuch!A1" display="Nummerbuch"/>
    <hyperlink ref="H8:I8" location="Sa.LbH!A1" display="Sa.Laubholz"/>
    <hyperlink ref="J8:M8" location="Sa.NdHw!A1" display="Sa. Nadelholz weiß"/>
    <hyperlink ref="A9:C9" location="Info!A10" display="BA-Schlüssel"/>
    <hyperlink ref="A9:D9" location="'BA-Schlüssel'!A10" display="BA-Schlüssel"/>
    <hyperlink ref="A11:F11" location="Zusammenstellung_HV!A1" display="Zusammenstellung HV"/>
    <hyperlink ref="H11:L11" location="Abt.!A1" display="Zusammenstellung nach Abt."/>
  </hyperlinks>
  <pageMargins left="0.59055118110236227" right="0.19685039370078741" top="0.98425196850393704" bottom="0.98425196850393704" header="0.51181102362204722" footer="0.51181102362204722"/>
  <pageSetup paperSize="9" orientation="portrait" horizontalDpi="360" verticalDpi="360" r:id="rId1"/>
  <headerFooter alignWithMargins="0">
    <oddHeader>&amp;C&amp;A&amp;R&amp;D&amp;L&amp;8d:\eigene dateien\beruf\reisekosten\kfz.xls</oddHeader>
    <oddFooter>&amp;R© 2002 Werner Luck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/>
  <dimension ref="A1:D47"/>
  <sheetViews>
    <sheetView workbookViewId="0">
      <selection activeCell="N11" sqref="N11"/>
    </sheetView>
  </sheetViews>
  <sheetFormatPr baseColWidth="10" defaultRowHeight="12.75" x14ac:dyDescent="0.2"/>
  <sheetData>
    <row r="1" spans="1:3" ht="25.5" x14ac:dyDescent="0.35">
      <c r="A1" s="761" t="s">
        <v>566</v>
      </c>
    </row>
    <row r="3" spans="1:3" x14ac:dyDescent="0.2">
      <c r="A3" s="762" t="s">
        <v>596</v>
      </c>
    </row>
    <row r="4" spans="1:3" x14ac:dyDescent="0.2">
      <c r="A4" s="762"/>
    </row>
    <row r="6" spans="1:3" ht="20.25" x14ac:dyDescent="0.3">
      <c r="A6" s="760" t="s">
        <v>567</v>
      </c>
    </row>
    <row r="7" spans="1:3" ht="18" x14ac:dyDescent="0.25">
      <c r="A7" s="763" t="s">
        <v>311</v>
      </c>
      <c r="C7" s="762" t="s">
        <v>568</v>
      </c>
    </row>
    <row r="9" spans="1:3" ht="18" x14ac:dyDescent="0.25">
      <c r="A9" s="763" t="s">
        <v>313</v>
      </c>
      <c r="C9" s="762" t="s">
        <v>569</v>
      </c>
    </row>
    <row r="11" spans="1:3" ht="18" x14ac:dyDescent="0.25">
      <c r="A11" s="763" t="s">
        <v>177</v>
      </c>
      <c r="C11" s="762" t="s">
        <v>570</v>
      </c>
    </row>
    <row r="12" spans="1:3" x14ac:dyDescent="0.2">
      <c r="C12" s="762" t="s">
        <v>571</v>
      </c>
    </row>
    <row r="14" spans="1:3" ht="18" x14ac:dyDescent="0.25">
      <c r="A14" s="763" t="s">
        <v>341</v>
      </c>
      <c r="C14" s="762" t="s">
        <v>572</v>
      </c>
    </row>
    <row r="15" spans="1:3" ht="18" x14ac:dyDescent="0.25">
      <c r="A15" s="763"/>
    </row>
    <row r="16" spans="1:3" ht="18" x14ac:dyDescent="0.25">
      <c r="A16" s="763" t="s">
        <v>140</v>
      </c>
      <c r="C16" s="762" t="s">
        <v>573</v>
      </c>
    </row>
    <row r="17" spans="1:4" ht="18" x14ac:dyDescent="0.25">
      <c r="A17" s="763"/>
      <c r="C17" s="762" t="s">
        <v>575</v>
      </c>
    </row>
    <row r="18" spans="1:4" ht="18" x14ac:dyDescent="0.25">
      <c r="A18" s="763"/>
      <c r="C18" s="762" t="s">
        <v>577</v>
      </c>
    </row>
    <row r="19" spans="1:4" ht="18" x14ac:dyDescent="0.25">
      <c r="A19" s="763"/>
      <c r="C19" s="762" t="s">
        <v>576</v>
      </c>
    </row>
    <row r="20" spans="1:4" ht="18" x14ac:dyDescent="0.25">
      <c r="A20" s="763"/>
      <c r="C20" s="762" t="s">
        <v>578</v>
      </c>
    </row>
    <row r="21" spans="1:4" ht="18" x14ac:dyDescent="0.25">
      <c r="A21" s="763"/>
    </row>
    <row r="22" spans="1:4" ht="18" x14ac:dyDescent="0.25">
      <c r="A22" s="763" t="s">
        <v>331</v>
      </c>
      <c r="C22" s="762" t="s">
        <v>556</v>
      </c>
    </row>
    <row r="23" spans="1:4" ht="18" x14ac:dyDescent="0.25">
      <c r="A23" s="763"/>
    </row>
    <row r="24" spans="1:4" ht="18" x14ac:dyDescent="0.25">
      <c r="A24" s="763" t="s">
        <v>332</v>
      </c>
      <c r="C24" s="762" t="s">
        <v>580</v>
      </c>
    </row>
    <row r="25" spans="1:4" ht="18" x14ac:dyDescent="0.25">
      <c r="A25" s="763"/>
    </row>
    <row r="26" spans="1:4" ht="18" x14ac:dyDescent="0.25">
      <c r="A26" s="763" t="s">
        <v>333</v>
      </c>
      <c r="C26" s="762" t="s">
        <v>581</v>
      </c>
    </row>
    <row r="27" spans="1:4" ht="18" x14ac:dyDescent="0.25">
      <c r="A27" s="763"/>
    </row>
    <row r="28" spans="1:4" ht="18" x14ac:dyDescent="0.25">
      <c r="A28" s="763" t="s">
        <v>334</v>
      </c>
      <c r="C28" s="762" t="s">
        <v>0</v>
      </c>
    </row>
    <row r="29" spans="1:4" ht="18" x14ac:dyDescent="0.25">
      <c r="A29" s="763"/>
    </row>
    <row r="30" spans="1:4" ht="18" x14ac:dyDescent="0.25">
      <c r="A30" s="763" t="s">
        <v>335</v>
      </c>
      <c r="D30" s="762" t="s">
        <v>582</v>
      </c>
    </row>
    <row r="31" spans="1:4" ht="18" x14ac:dyDescent="0.25">
      <c r="A31" s="763"/>
    </row>
    <row r="32" spans="1:4" ht="18" x14ac:dyDescent="0.25">
      <c r="A32" s="763" t="s">
        <v>583</v>
      </c>
      <c r="C32" s="762" t="s">
        <v>591</v>
      </c>
    </row>
    <row r="33" spans="1:4" ht="18" x14ac:dyDescent="0.25">
      <c r="A33" s="763"/>
    </row>
    <row r="34" spans="1:4" ht="18" x14ac:dyDescent="0.25">
      <c r="A34" s="763" t="s">
        <v>285</v>
      </c>
      <c r="C34" t="s">
        <v>590</v>
      </c>
    </row>
    <row r="35" spans="1:4" ht="18" x14ac:dyDescent="0.25">
      <c r="A35" s="763"/>
    </row>
    <row r="36" spans="1:4" ht="18" x14ac:dyDescent="0.25">
      <c r="A36" s="763" t="s">
        <v>584</v>
      </c>
      <c r="C36" t="s">
        <v>389</v>
      </c>
    </row>
    <row r="37" spans="1:4" ht="18" x14ac:dyDescent="0.25">
      <c r="A37" s="763"/>
    </row>
    <row r="38" spans="1:4" ht="18" x14ac:dyDescent="0.25">
      <c r="A38" s="763" t="s">
        <v>337</v>
      </c>
      <c r="C38" s="762" t="s">
        <v>588</v>
      </c>
    </row>
    <row r="39" spans="1:4" ht="18" x14ac:dyDescent="0.25">
      <c r="A39" s="763"/>
    </row>
    <row r="40" spans="1:4" ht="18" x14ac:dyDescent="0.25">
      <c r="A40" s="763" t="s">
        <v>338</v>
      </c>
      <c r="C40" s="762" t="s">
        <v>588</v>
      </c>
    </row>
    <row r="41" spans="1:4" ht="18" x14ac:dyDescent="0.25">
      <c r="A41" s="763"/>
    </row>
    <row r="42" spans="1:4" ht="18" x14ac:dyDescent="0.25">
      <c r="A42" s="763" t="s">
        <v>339</v>
      </c>
      <c r="D42" s="762" t="s">
        <v>587</v>
      </c>
    </row>
    <row r="43" spans="1:4" ht="18" x14ac:dyDescent="0.25">
      <c r="A43" s="763"/>
    </row>
    <row r="44" spans="1:4" ht="18" x14ac:dyDescent="0.25">
      <c r="A44" s="763" t="s">
        <v>585</v>
      </c>
      <c r="C44" s="762" t="s">
        <v>586</v>
      </c>
    </row>
    <row r="45" spans="1:4" ht="18" x14ac:dyDescent="0.25">
      <c r="A45" s="763"/>
    </row>
    <row r="46" spans="1:4" ht="18" x14ac:dyDescent="0.25">
      <c r="A46" s="763"/>
    </row>
    <row r="47" spans="1:4" ht="18" x14ac:dyDescent="0.25">
      <c r="A47" s="763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H48"/>
  <sheetViews>
    <sheetView showGridLines="0" showRowColHeaders="0" zoomScale="135" workbookViewId="0">
      <selection activeCell="G28" sqref="G28"/>
    </sheetView>
  </sheetViews>
  <sheetFormatPr baseColWidth="10" defaultRowHeight="12.75" x14ac:dyDescent="0.2"/>
  <cols>
    <col min="6" max="6" width="0.85546875" customWidth="1"/>
  </cols>
  <sheetData>
    <row r="1" spans="1:8" ht="20.25" x14ac:dyDescent="0.3">
      <c r="A1" s="775" t="s">
        <v>555</v>
      </c>
      <c r="B1" s="775"/>
      <c r="C1" s="775"/>
      <c r="D1" s="775"/>
      <c r="E1" s="775"/>
      <c r="F1" s="775"/>
      <c r="G1" s="775"/>
      <c r="H1" s="775"/>
    </row>
    <row r="2" spans="1:8" ht="15.75" x14ac:dyDescent="0.25">
      <c r="A2" s="779" t="s">
        <v>319</v>
      </c>
      <c r="B2" s="779"/>
      <c r="C2" s="779"/>
      <c r="D2" s="779"/>
      <c r="E2" s="779"/>
      <c r="F2" s="779"/>
      <c r="G2" s="779"/>
      <c r="H2" s="779"/>
    </row>
    <row r="3" spans="1:8" ht="15.75" x14ac:dyDescent="0.25">
      <c r="A3" s="779" t="s">
        <v>320</v>
      </c>
      <c r="B3" s="779"/>
      <c r="C3" s="779"/>
      <c r="D3" s="779"/>
      <c r="E3" s="779"/>
      <c r="F3" s="779"/>
      <c r="G3" s="779"/>
      <c r="H3" s="779"/>
    </row>
    <row r="4" spans="1:8" ht="15.75" x14ac:dyDescent="0.25">
      <c r="A4" s="779" t="s">
        <v>321</v>
      </c>
      <c r="B4" s="779"/>
      <c r="C4" s="779"/>
      <c r="D4" s="779"/>
      <c r="E4" s="779"/>
      <c r="F4" s="779"/>
      <c r="G4" s="779"/>
      <c r="H4" s="779"/>
    </row>
    <row r="5" spans="1:8" x14ac:dyDescent="0.2">
      <c r="A5" s="260"/>
      <c r="B5" s="260"/>
      <c r="C5" s="260"/>
      <c r="D5" s="260"/>
      <c r="E5" s="260"/>
      <c r="F5" s="260"/>
      <c r="G5" s="744" t="s">
        <v>174</v>
      </c>
      <c r="H5" s="260"/>
    </row>
    <row r="6" spans="1:8" x14ac:dyDescent="0.2">
      <c r="A6" s="260" t="s">
        <v>150</v>
      </c>
      <c r="B6" s="260"/>
      <c r="C6" s="752" t="s">
        <v>563</v>
      </c>
      <c r="D6" s="261"/>
      <c r="E6" s="262"/>
      <c r="F6" s="260"/>
      <c r="G6" s="330">
        <v>0</v>
      </c>
      <c r="H6" s="260"/>
    </row>
    <row r="7" spans="1:8" ht="3" customHeight="1" x14ac:dyDescent="0.2">
      <c r="A7" s="260"/>
      <c r="B7" s="260"/>
      <c r="C7" s="260"/>
      <c r="D7" s="260"/>
      <c r="E7" s="260"/>
      <c r="F7" s="260"/>
      <c r="G7" s="260"/>
      <c r="H7" s="260"/>
    </row>
    <row r="8" spans="1:8" x14ac:dyDescent="0.2">
      <c r="A8" s="260" t="s">
        <v>148</v>
      </c>
      <c r="B8" s="260"/>
      <c r="C8" s="752" t="s">
        <v>563</v>
      </c>
      <c r="D8" s="261"/>
      <c r="E8" s="262"/>
      <c r="F8" s="260"/>
      <c r="G8" s="330">
        <v>0</v>
      </c>
      <c r="H8" s="260"/>
    </row>
    <row r="9" spans="1:8" ht="3" customHeight="1" x14ac:dyDescent="0.2">
      <c r="A9" s="260"/>
      <c r="B9" s="260"/>
      <c r="C9" s="260"/>
      <c r="D9" s="260"/>
      <c r="E9" s="260"/>
      <c r="F9" s="260"/>
      <c r="G9" s="260"/>
      <c r="H9" s="260"/>
    </row>
    <row r="10" spans="1:8" x14ac:dyDescent="0.2">
      <c r="A10" s="260" t="s">
        <v>149</v>
      </c>
      <c r="B10" s="260"/>
      <c r="C10" s="752" t="s">
        <v>563</v>
      </c>
      <c r="D10" s="261"/>
      <c r="E10" s="262"/>
      <c r="F10" s="260"/>
      <c r="G10" s="330">
        <v>0</v>
      </c>
      <c r="H10" s="260"/>
    </row>
    <row r="11" spans="1:8" ht="3" customHeight="1" x14ac:dyDescent="0.2">
      <c r="A11" s="260"/>
      <c r="B11" s="260"/>
      <c r="C11" s="260"/>
      <c r="D11" s="260"/>
      <c r="E11" s="260"/>
      <c r="F11" s="260"/>
      <c r="G11" s="260"/>
      <c r="H11" s="260"/>
    </row>
    <row r="12" spans="1:8" x14ac:dyDescent="0.2">
      <c r="A12" s="260" t="s">
        <v>151</v>
      </c>
      <c r="B12" s="260"/>
      <c r="C12" s="752" t="s">
        <v>563</v>
      </c>
      <c r="D12" s="261"/>
      <c r="E12" s="262"/>
      <c r="F12" s="260"/>
      <c r="G12" s="330">
        <v>0</v>
      </c>
      <c r="H12" s="260"/>
    </row>
    <row r="13" spans="1:8" ht="3" customHeight="1" x14ac:dyDescent="0.2">
      <c r="A13" s="260"/>
      <c r="B13" s="260"/>
      <c r="C13" s="260"/>
      <c r="D13" s="260"/>
      <c r="E13" s="260"/>
      <c r="F13" s="260"/>
      <c r="G13" s="260"/>
      <c r="H13" s="260"/>
    </row>
    <row r="14" spans="1:8" ht="12.75" customHeight="1" x14ac:dyDescent="0.2">
      <c r="A14" s="260" t="s">
        <v>328</v>
      </c>
      <c r="B14" s="260"/>
      <c r="C14" s="330">
        <v>2019</v>
      </c>
      <c r="D14" s="258"/>
      <c r="E14" s="258"/>
      <c r="F14" s="260"/>
      <c r="G14" s="260"/>
      <c r="H14" s="260"/>
    </row>
    <row r="15" spans="1:8" ht="3" customHeight="1" x14ac:dyDescent="0.2">
      <c r="A15" s="260"/>
      <c r="B15" s="260"/>
      <c r="C15" s="260"/>
      <c r="D15" s="260"/>
      <c r="E15" s="260"/>
      <c r="F15" s="260"/>
      <c r="G15" s="260"/>
      <c r="H15" s="260"/>
    </row>
    <row r="16" spans="1:8" ht="12.75" customHeight="1" x14ac:dyDescent="0.2">
      <c r="A16" s="260" t="s">
        <v>329</v>
      </c>
      <c r="B16" s="260"/>
      <c r="C16" s="330">
        <v>0</v>
      </c>
      <c r="D16" s="258"/>
      <c r="E16" s="258"/>
      <c r="F16" s="260"/>
      <c r="G16" s="260"/>
      <c r="H16" s="260"/>
    </row>
    <row r="17" spans="1:8" ht="3" customHeight="1" x14ac:dyDescent="0.2">
      <c r="A17" s="260"/>
      <c r="B17" s="260"/>
      <c r="C17" s="260"/>
      <c r="D17" s="260"/>
      <c r="E17" s="260"/>
      <c r="F17" s="260"/>
      <c r="G17" s="260"/>
      <c r="H17" s="260"/>
    </row>
    <row r="18" spans="1:8" ht="12.75" customHeight="1" x14ac:dyDescent="0.2">
      <c r="A18" s="260" t="s">
        <v>301</v>
      </c>
      <c r="B18" s="260"/>
      <c r="C18" s="783"/>
      <c r="D18" s="781"/>
      <c r="E18" s="782"/>
      <c r="F18" s="260"/>
      <c r="G18" s="260"/>
      <c r="H18" s="260"/>
    </row>
    <row r="19" spans="1:8" ht="3" customHeight="1" x14ac:dyDescent="0.2">
      <c r="A19" s="260"/>
      <c r="B19" s="260"/>
      <c r="C19" s="260"/>
      <c r="D19" s="260"/>
      <c r="E19" s="260"/>
      <c r="F19" s="260"/>
      <c r="G19" s="260"/>
      <c r="H19" s="260"/>
    </row>
    <row r="20" spans="1:8" ht="12.75" customHeight="1" x14ac:dyDescent="0.2">
      <c r="A20" s="260" t="s">
        <v>152</v>
      </c>
      <c r="B20" s="260"/>
      <c r="C20" s="780"/>
      <c r="D20" s="781"/>
      <c r="E20" s="782"/>
      <c r="F20" s="260"/>
      <c r="G20" s="260"/>
      <c r="H20" s="260"/>
    </row>
    <row r="21" spans="1:8" ht="3" customHeight="1" x14ac:dyDescent="0.2">
      <c r="A21" s="260"/>
      <c r="B21" s="260"/>
      <c r="C21" s="260"/>
      <c r="D21" s="260"/>
      <c r="E21" s="260"/>
      <c r="F21" s="260"/>
      <c r="G21" s="260"/>
      <c r="H21" s="260"/>
    </row>
    <row r="22" spans="1:8" x14ac:dyDescent="0.2">
      <c r="A22" s="260" t="s">
        <v>302</v>
      </c>
      <c r="B22" s="260"/>
      <c r="C22" s="606" t="s">
        <v>511</v>
      </c>
      <c r="D22" s="605" t="s">
        <v>510</v>
      </c>
      <c r="E22" s="258"/>
      <c r="F22" s="260"/>
      <c r="G22" s="260"/>
      <c r="H22" s="260"/>
    </row>
    <row r="23" spans="1:8" ht="3" customHeight="1" x14ac:dyDescent="0.2">
      <c r="A23" s="260"/>
      <c r="B23" s="260"/>
      <c r="C23" s="260"/>
      <c r="D23" s="260"/>
      <c r="E23" s="260"/>
      <c r="F23" s="260"/>
      <c r="G23" s="260"/>
      <c r="H23" s="260"/>
    </row>
    <row r="24" spans="1:8" x14ac:dyDescent="0.2">
      <c r="A24" s="260" t="s">
        <v>153</v>
      </c>
      <c r="B24" s="260"/>
      <c r="C24" s="598"/>
      <c r="D24" s="258"/>
      <c r="E24" s="258"/>
      <c r="F24" s="260"/>
      <c r="G24" s="260"/>
      <c r="H24" s="260"/>
    </row>
    <row r="25" spans="1:8" ht="3" customHeight="1" x14ac:dyDescent="0.2">
      <c r="A25" s="260"/>
      <c r="B25" s="260"/>
      <c r="C25" s="260"/>
      <c r="D25" s="260"/>
      <c r="E25" s="260"/>
      <c r="F25" s="260"/>
      <c r="G25" s="260"/>
      <c r="H25" s="260"/>
    </row>
    <row r="26" spans="1:8" x14ac:dyDescent="0.2">
      <c r="A26" s="260" t="s">
        <v>154</v>
      </c>
      <c r="B26" s="260"/>
      <c r="C26" s="776" t="s">
        <v>520</v>
      </c>
      <c r="D26" s="776"/>
      <c r="E26" s="258"/>
      <c r="F26" s="260"/>
      <c r="G26" s="260"/>
      <c r="H26" s="260"/>
    </row>
    <row r="27" spans="1:8" ht="3" customHeight="1" x14ac:dyDescent="0.2">
      <c r="A27" s="260"/>
      <c r="B27" s="260"/>
      <c r="C27" s="260"/>
      <c r="D27" s="260"/>
      <c r="E27" s="260"/>
      <c r="F27" s="260"/>
      <c r="G27" s="260"/>
      <c r="H27" s="260"/>
    </row>
    <row r="28" spans="1:8" x14ac:dyDescent="0.2">
      <c r="A28" s="260"/>
      <c r="B28" s="260"/>
      <c r="C28" s="260"/>
      <c r="D28" s="260"/>
      <c r="E28" s="260"/>
      <c r="F28" s="260"/>
      <c r="G28" s="260"/>
      <c r="H28" s="260"/>
    </row>
    <row r="29" spans="1:8" ht="3" customHeight="1" x14ac:dyDescent="0.2">
      <c r="A29" s="260"/>
      <c r="B29" s="260"/>
      <c r="C29" s="260"/>
      <c r="D29" s="260"/>
      <c r="E29" s="260"/>
      <c r="F29" s="260"/>
      <c r="G29" s="260"/>
      <c r="H29" s="260"/>
    </row>
    <row r="30" spans="1:8" x14ac:dyDescent="0.2">
      <c r="A30" s="676" t="s">
        <v>537</v>
      </c>
      <c r="B30" s="260"/>
      <c r="C30" s="777" t="s">
        <v>563</v>
      </c>
      <c r="D30" s="778"/>
      <c r="E30" s="260"/>
      <c r="F30" s="260"/>
      <c r="G30" s="260"/>
      <c r="H30" s="260"/>
    </row>
    <row r="31" spans="1:8" x14ac:dyDescent="0.2">
      <c r="A31" s="676" t="s">
        <v>538</v>
      </c>
      <c r="B31" s="260"/>
      <c r="C31" s="753" t="s">
        <v>563</v>
      </c>
      <c r="D31" s="260"/>
      <c r="E31" s="260"/>
      <c r="F31" s="260"/>
      <c r="G31" s="260"/>
      <c r="H31" s="260"/>
    </row>
    <row r="32" spans="1:8" x14ac:dyDescent="0.2">
      <c r="A32" s="260"/>
      <c r="B32" s="260"/>
      <c r="C32" s="260"/>
      <c r="D32" s="260"/>
      <c r="E32" s="260"/>
      <c r="F32" s="260"/>
      <c r="G32" s="260"/>
      <c r="H32" s="260"/>
    </row>
    <row r="33" spans="1:8" x14ac:dyDescent="0.2">
      <c r="A33" s="676" t="s">
        <v>542</v>
      </c>
      <c r="B33" s="260"/>
      <c r="C33" s="676" t="s">
        <v>543</v>
      </c>
      <c r="D33" s="784"/>
      <c r="E33" s="784"/>
      <c r="F33" s="784"/>
      <c r="G33" s="784"/>
      <c r="H33" s="260"/>
    </row>
    <row r="34" spans="1:8" x14ac:dyDescent="0.2">
      <c r="A34" s="260"/>
      <c r="B34" s="260"/>
      <c r="C34" s="676" t="s">
        <v>544</v>
      </c>
      <c r="D34" s="784"/>
      <c r="E34" s="784"/>
      <c r="F34" s="784"/>
      <c r="G34" s="784"/>
      <c r="H34" s="260"/>
    </row>
    <row r="35" spans="1:8" x14ac:dyDescent="0.2">
      <c r="A35" s="260"/>
      <c r="B35" s="260"/>
      <c r="C35" s="676" t="s">
        <v>545</v>
      </c>
      <c r="D35" s="784"/>
      <c r="E35" s="784"/>
      <c r="F35" s="784"/>
      <c r="G35" s="784"/>
      <c r="H35" s="260"/>
    </row>
    <row r="36" spans="1:8" x14ac:dyDescent="0.2">
      <c r="A36" s="260"/>
      <c r="B36" s="260"/>
      <c r="C36" s="676" t="s">
        <v>546</v>
      </c>
      <c r="D36" s="784"/>
      <c r="E36" s="784"/>
      <c r="F36" s="784"/>
      <c r="G36" s="784"/>
      <c r="H36" s="260"/>
    </row>
    <row r="37" spans="1:8" x14ac:dyDescent="0.2">
      <c r="A37" s="260"/>
      <c r="B37" s="260"/>
      <c r="C37" s="676" t="s">
        <v>547</v>
      </c>
      <c r="D37" s="784"/>
      <c r="E37" s="784"/>
      <c r="F37" s="784"/>
      <c r="G37" s="784"/>
      <c r="H37" s="260"/>
    </row>
    <row r="38" spans="1:8" x14ac:dyDescent="0.2">
      <c r="A38" s="260"/>
      <c r="B38" s="260"/>
      <c r="C38" s="676" t="s">
        <v>548</v>
      </c>
      <c r="D38" s="784"/>
      <c r="E38" s="784"/>
      <c r="F38" s="784"/>
      <c r="G38" s="784"/>
      <c r="H38" s="260"/>
    </row>
    <row r="39" spans="1:8" x14ac:dyDescent="0.2">
      <c r="A39" s="260"/>
      <c r="B39" s="260"/>
      <c r="C39" s="676" t="s">
        <v>549</v>
      </c>
      <c r="D39" s="784"/>
      <c r="E39" s="784"/>
      <c r="F39" s="784"/>
      <c r="G39" s="784"/>
      <c r="H39" s="260"/>
    </row>
    <row r="40" spans="1:8" x14ac:dyDescent="0.2">
      <c r="A40" s="260"/>
      <c r="B40" s="260"/>
      <c r="C40" s="676" t="s">
        <v>550</v>
      </c>
      <c r="D40" s="784"/>
      <c r="E40" s="784"/>
      <c r="F40" s="784"/>
      <c r="G40" s="784"/>
      <c r="H40" s="260"/>
    </row>
    <row r="41" spans="1:8" x14ac:dyDescent="0.2">
      <c r="A41" s="260"/>
      <c r="B41" s="260"/>
      <c r="C41" s="676" t="s">
        <v>551</v>
      </c>
      <c r="D41" s="784"/>
      <c r="E41" s="784"/>
      <c r="F41" s="784"/>
      <c r="G41" s="784"/>
      <c r="H41" s="260"/>
    </row>
    <row r="42" spans="1:8" x14ac:dyDescent="0.2">
      <c r="A42" s="260"/>
      <c r="B42" s="260"/>
      <c r="C42" s="676" t="s">
        <v>552</v>
      </c>
      <c r="D42" s="784"/>
      <c r="E42" s="784"/>
      <c r="F42" s="784"/>
      <c r="G42" s="784"/>
      <c r="H42" s="260"/>
    </row>
    <row r="43" spans="1:8" x14ac:dyDescent="0.2">
      <c r="A43" s="260"/>
      <c r="B43" s="260"/>
      <c r="C43" s="260"/>
      <c r="D43" s="260"/>
      <c r="E43" s="260"/>
      <c r="F43" s="260"/>
      <c r="G43" s="260"/>
      <c r="H43" s="260"/>
    </row>
    <row r="44" spans="1:8" x14ac:dyDescent="0.2">
      <c r="A44" s="260"/>
      <c r="B44" s="260"/>
      <c r="C44" s="260"/>
      <c r="D44" s="260"/>
      <c r="E44" s="260"/>
      <c r="F44" s="260"/>
      <c r="G44" s="260"/>
      <c r="H44" s="260"/>
    </row>
    <row r="45" spans="1:8" x14ac:dyDescent="0.2">
      <c r="A45" s="260"/>
      <c r="B45" s="260"/>
      <c r="C45" s="260"/>
      <c r="D45" s="260"/>
      <c r="E45" s="260"/>
      <c r="F45" s="260"/>
      <c r="G45" s="260"/>
      <c r="H45" s="260"/>
    </row>
    <row r="46" spans="1:8" x14ac:dyDescent="0.2">
      <c r="A46" s="260"/>
      <c r="B46" s="260"/>
      <c r="C46" s="260"/>
      <c r="D46" s="260"/>
      <c r="E46" s="260"/>
      <c r="F46" s="260"/>
      <c r="G46" s="260"/>
      <c r="H46" s="260"/>
    </row>
    <row r="47" spans="1:8" x14ac:dyDescent="0.2">
      <c r="A47" s="260"/>
      <c r="B47" s="260"/>
      <c r="C47" s="260"/>
      <c r="D47" s="260"/>
      <c r="E47" s="260"/>
      <c r="F47" s="260"/>
      <c r="G47" s="260"/>
      <c r="H47" s="260"/>
    </row>
    <row r="48" spans="1:8" x14ac:dyDescent="0.2">
      <c r="A48" s="260"/>
      <c r="B48" s="260"/>
      <c r="C48" s="260"/>
      <c r="D48" s="260"/>
      <c r="E48" s="260"/>
      <c r="F48" s="260"/>
      <c r="G48" s="260"/>
      <c r="H48" s="260"/>
    </row>
  </sheetData>
  <mergeCells count="18">
    <mergeCell ref="D38:G38"/>
    <mergeCell ref="D39:G39"/>
    <mergeCell ref="D40:G40"/>
    <mergeCell ref="D41:G41"/>
    <mergeCell ref="D42:G42"/>
    <mergeCell ref="D33:G33"/>
    <mergeCell ref="D34:G34"/>
    <mergeCell ref="D36:G36"/>
    <mergeCell ref="D35:G35"/>
    <mergeCell ref="D37:G37"/>
    <mergeCell ref="A1:H1"/>
    <mergeCell ref="C26:D26"/>
    <mergeCell ref="C30:D30"/>
    <mergeCell ref="A2:H2"/>
    <mergeCell ref="A3:H3"/>
    <mergeCell ref="A4:H4"/>
    <mergeCell ref="C20:E20"/>
    <mergeCell ref="C18:E18"/>
  </mergeCells>
  <phoneticPr fontId="0" type="noConversion"/>
  <pageMargins left="0.78740157480314965" right="0.19685039370078741" top="0.59055118110236227" bottom="0.98425196850393704" header="0.31496062992125984" footer="0.51181102362204722"/>
  <pageSetup paperSize="9" scale="115" orientation="portrait" horizontalDpi="360" verticalDpi="360" r:id="rId1"/>
  <headerFooter alignWithMargins="0">
    <oddFooter>Erstellt von Werner Luck &amp;D&amp;RSeite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autoPageBreaks="0"/>
  </sheetPr>
  <dimension ref="A1:G47"/>
  <sheetViews>
    <sheetView showGridLines="0" showRowColHeaders="0" showZeros="0" showOutlineSymbols="0" zoomScale="120" zoomScaleNormal="120" workbookViewId="0">
      <selection activeCell="C37" sqref="C37"/>
    </sheetView>
  </sheetViews>
  <sheetFormatPr baseColWidth="10" defaultRowHeight="12.75" x14ac:dyDescent="0.2"/>
  <cols>
    <col min="1" max="1" width="19.7109375" customWidth="1"/>
    <col min="2" max="2" width="8.85546875" customWidth="1"/>
    <col min="3" max="3" width="5.140625" customWidth="1"/>
  </cols>
  <sheetData>
    <row r="1" spans="1:7" ht="27" thickBot="1" x14ac:dyDescent="0.45">
      <c r="A1" s="787" t="s">
        <v>147</v>
      </c>
      <c r="B1" s="788"/>
      <c r="C1" s="788"/>
      <c r="D1" s="788"/>
      <c r="E1" s="788"/>
      <c r="F1" s="788"/>
      <c r="G1" s="789"/>
    </row>
    <row r="2" spans="1:7" x14ac:dyDescent="0.2">
      <c r="A2" s="621" t="s">
        <v>150</v>
      </c>
      <c r="B2" s="799" t="str">
        <f>A!C6</f>
        <v>NN</v>
      </c>
      <c r="C2" s="800"/>
      <c r="D2" s="800"/>
      <c r="E2" s="801"/>
      <c r="F2" s="671" t="s">
        <v>174</v>
      </c>
      <c r="G2" s="672">
        <f>A!G6</f>
        <v>0</v>
      </c>
    </row>
    <row r="3" spans="1:7" x14ac:dyDescent="0.2">
      <c r="A3" s="621" t="s">
        <v>148</v>
      </c>
      <c r="B3" s="802" t="str">
        <f>A!C8</f>
        <v>NN</v>
      </c>
      <c r="C3" s="803"/>
      <c r="D3" s="803"/>
      <c r="E3" s="804"/>
      <c r="F3" s="671" t="s">
        <v>174</v>
      </c>
      <c r="G3" s="673">
        <f>A!G8</f>
        <v>0</v>
      </c>
    </row>
    <row r="4" spans="1:7" x14ac:dyDescent="0.2">
      <c r="A4" s="621" t="s">
        <v>149</v>
      </c>
      <c r="B4" s="802" t="str">
        <f>A!C10</f>
        <v>NN</v>
      </c>
      <c r="C4" s="803"/>
      <c r="D4" s="803"/>
      <c r="E4" s="804"/>
      <c r="F4" s="671" t="s">
        <v>174</v>
      </c>
      <c r="G4" s="673">
        <f>A!G10</f>
        <v>0</v>
      </c>
    </row>
    <row r="5" spans="1:7" x14ac:dyDescent="0.2">
      <c r="A5" s="621" t="s">
        <v>151</v>
      </c>
      <c r="B5" s="802" t="str">
        <f>A!C12</f>
        <v>NN</v>
      </c>
      <c r="C5" s="803"/>
      <c r="D5" s="803"/>
      <c r="E5" s="804"/>
      <c r="F5" s="665" t="s">
        <v>174</v>
      </c>
      <c r="G5" s="673"/>
    </row>
    <row r="6" spans="1:7" x14ac:dyDescent="0.2">
      <c r="A6" s="621" t="s">
        <v>328</v>
      </c>
      <c r="B6" s="684">
        <f>A!C14</f>
        <v>2019</v>
      </c>
      <c r="C6" s="674" t="s">
        <v>330</v>
      </c>
      <c r="D6" s="674"/>
      <c r="E6" s="670">
        <f>A!C16</f>
        <v>0</v>
      </c>
      <c r="F6" s="675" t="s">
        <v>153</v>
      </c>
      <c r="G6" s="673"/>
    </row>
    <row r="7" spans="1:7" x14ac:dyDescent="0.2">
      <c r="A7" s="621" t="s">
        <v>301</v>
      </c>
      <c r="B7" s="805">
        <f>A!C18</f>
        <v>0</v>
      </c>
      <c r="C7" s="803"/>
      <c r="D7" s="806"/>
      <c r="E7" s="807" t="s">
        <v>302</v>
      </c>
      <c r="F7" s="808"/>
      <c r="G7" s="673" t="str">
        <f>A!C22</f>
        <v>N</v>
      </c>
    </row>
    <row r="8" spans="1:7" ht="13.5" thickBot="1" x14ac:dyDescent="0.25">
      <c r="A8" s="621" t="s">
        <v>152</v>
      </c>
      <c r="B8" s="794">
        <f>A!C20</f>
        <v>0</v>
      </c>
      <c r="C8" s="795"/>
      <c r="D8" s="796"/>
      <c r="E8" s="675" t="s">
        <v>154</v>
      </c>
      <c r="F8" s="797" t="str">
        <f>A!C26</f>
        <v>EDf</v>
      </c>
      <c r="G8" s="798"/>
    </row>
    <row r="9" spans="1:7" x14ac:dyDescent="0.2">
      <c r="A9" s="35" t="s">
        <v>155</v>
      </c>
      <c r="B9" s="38"/>
      <c r="C9" s="38"/>
      <c r="D9" s="785" t="s">
        <v>157</v>
      </c>
      <c r="E9" s="785"/>
      <c r="F9" s="785"/>
      <c r="G9" s="786"/>
    </row>
    <row r="10" spans="1:7" ht="13.5" thickBot="1" x14ac:dyDescent="0.25">
      <c r="A10" s="39" t="s">
        <v>156</v>
      </c>
      <c r="B10" s="40"/>
      <c r="C10" s="40"/>
      <c r="D10" s="41" t="s">
        <v>158</v>
      </c>
      <c r="E10" s="41" t="s">
        <v>17</v>
      </c>
      <c r="F10" s="41" t="s">
        <v>54</v>
      </c>
      <c r="G10" s="42" t="s">
        <v>79</v>
      </c>
    </row>
    <row r="11" spans="1:7" x14ac:dyDescent="0.2">
      <c r="A11" s="658"/>
      <c r="B11" s="317"/>
      <c r="C11" s="248"/>
      <c r="D11" s="320"/>
      <c r="E11" s="320"/>
      <c r="F11" s="320"/>
      <c r="G11" s="659"/>
    </row>
    <row r="12" spans="1:7" x14ac:dyDescent="0.2">
      <c r="A12" s="660"/>
      <c r="B12" s="318"/>
      <c r="C12" s="248"/>
      <c r="D12" s="657"/>
      <c r="E12" s="321"/>
      <c r="F12" s="321"/>
      <c r="G12" s="661"/>
    </row>
    <row r="13" spans="1:7" ht="13.5" thickBot="1" x14ac:dyDescent="0.25">
      <c r="A13" s="662"/>
      <c r="B13" s="322"/>
      <c r="C13" s="248"/>
      <c r="D13" s="319"/>
      <c r="E13" s="319"/>
      <c r="F13" s="321"/>
      <c r="G13" s="661"/>
    </row>
    <row r="14" spans="1:7" x14ac:dyDescent="0.2">
      <c r="A14" s="35" t="s">
        <v>165</v>
      </c>
      <c r="B14" s="588" t="s">
        <v>166</v>
      </c>
      <c r="C14" s="682"/>
      <c r="D14" s="682" t="s">
        <v>168</v>
      </c>
      <c r="E14" s="229" t="s">
        <v>167</v>
      </c>
      <c r="F14" s="248"/>
      <c r="G14" s="663"/>
    </row>
    <row r="15" spans="1:7" ht="13.5" thickBot="1" x14ac:dyDescent="0.25">
      <c r="A15" s="589"/>
      <c r="B15" s="792" t="str">
        <f>A!C30</f>
        <v>NN</v>
      </c>
      <c r="C15" s="793"/>
      <c r="D15" s="683" t="str">
        <f>A!C31</f>
        <v>NN</v>
      </c>
      <c r="E15" s="590">
        <f ca="1">TODAY()</f>
        <v>43635</v>
      </c>
      <c r="F15" s="248"/>
      <c r="G15" s="663"/>
    </row>
    <row r="16" spans="1:7" x14ac:dyDescent="0.2">
      <c r="A16" s="664" t="s">
        <v>159</v>
      </c>
      <c r="B16" s="325"/>
      <c r="C16" s="325"/>
      <c r="D16" s="325"/>
      <c r="E16" s="325"/>
      <c r="F16" s="323"/>
      <c r="G16" s="324"/>
    </row>
    <row r="17" spans="1:7" x14ac:dyDescent="0.2">
      <c r="A17" s="327"/>
      <c r="B17" s="325"/>
      <c r="C17" s="325"/>
      <c r="D17" s="325"/>
      <c r="E17" s="325"/>
      <c r="F17" s="325"/>
      <c r="G17" s="326"/>
    </row>
    <row r="18" spans="1:7" ht="13.5" thickBot="1" x14ac:dyDescent="0.25">
      <c r="A18" s="327"/>
      <c r="B18" s="325"/>
      <c r="C18" s="325"/>
      <c r="D18" s="325"/>
      <c r="E18" s="325"/>
      <c r="F18" s="325"/>
      <c r="G18" s="326"/>
    </row>
    <row r="19" spans="1:7" x14ac:dyDescent="0.2">
      <c r="A19" s="35" t="s">
        <v>160</v>
      </c>
      <c r="B19" s="36"/>
      <c r="C19" s="36"/>
      <c r="D19" s="36"/>
      <c r="E19" s="36"/>
      <c r="F19" s="36"/>
      <c r="G19" s="37"/>
    </row>
    <row r="20" spans="1:7" ht="13.5" thickBot="1" x14ac:dyDescent="0.25">
      <c r="A20" s="592" t="s">
        <v>164</v>
      </c>
      <c r="B20" s="607" t="s">
        <v>175</v>
      </c>
      <c r="C20" s="607" t="s">
        <v>204</v>
      </c>
      <c r="D20" s="593" t="s">
        <v>1</v>
      </c>
      <c r="E20" s="593" t="s">
        <v>161</v>
      </c>
      <c r="F20" s="593" t="s">
        <v>162</v>
      </c>
      <c r="G20" s="594" t="s">
        <v>163</v>
      </c>
    </row>
    <row r="21" spans="1:7" x14ac:dyDescent="0.2">
      <c r="A21" s="622"/>
      <c r="B21" s="703"/>
      <c r="C21" s="677">
        <f>Sa.LbH!F156</f>
        <v>10</v>
      </c>
      <c r="D21" s="665" t="s">
        <v>9</v>
      </c>
      <c r="E21" s="666">
        <f>SUMIF(Nummerbuch!$B$5:$B$1004,"Ei",Nummerbuch!$H$5:$H$1004)</f>
        <v>5.68</v>
      </c>
      <c r="F21" s="646"/>
      <c r="G21" s="591">
        <f>SUM(E21:F21)</f>
        <v>5.68</v>
      </c>
    </row>
    <row r="22" spans="1:7" x14ac:dyDescent="0.2">
      <c r="A22" s="328"/>
      <c r="B22" s="704"/>
      <c r="C22" s="678">
        <f>Sa.LbH!F157</f>
        <v>6</v>
      </c>
      <c r="D22" s="667" t="s">
        <v>16</v>
      </c>
      <c r="E22" s="668">
        <f>SUMIF(Nummerbuch!$B$5:$B$1004,"Bu",Nummerbuch!$H$5:$H$1004)</f>
        <v>3.35</v>
      </c>
      <c r="F22" s="647"/>
      <c r="G22" s="329">
        <f t="shared" ref="G22:G35" si="0">SUM(E22:F22)</f>
        <v>3.35</v>
      </c>
    </row>
    <row r="23" spans="1:7" x14ac:dyDescent="0.2">
      <c r="A23" s="328"/>
      <c r="B23" s="704"/>
      <c r="C23" s="679">
        <f>Sa.LbH!$O144</f>
        <v>0</v>
      </c>
      <c r="D23" s="667" t="s">
        <v>526</v>
      </c>
      <c r="E23" s="668">
        <f>SUMIF(Nummerbuch!$B$5:$B$1004,"BAh",Nummerbuch!$H$5:$H$1004)</f>
        <v>0</v>
      </c>
      <c r="F23" s="647"/>
      <c r="G23" s="329">
        <f t="shared" si="0"/>
        <v>0</v>
      </c>
    </row>
    <row r="24" spans="1:7" x14ac:dyDescent="0.2">
      <c r="A24" s="604"/>
      <c r="B24" s="704"/>
      <c r="C24" s="679">
        <f>Sa.LbH!$O145</f>
        <v>0</v>
      </c>
      <c r="D24" s="667" t="s">
        <v>39</v>
      </c>
      <c r="E24" s="668">
        <f>SUMIF(Nummerbuch!$B$5:$B$1004,"Bir",Nummerbuch!$H$5:$H$1004)</f>
        <v>0</v>
      </c>
      <c r="F24" s="647"/>
      <c r="G24" s="329">
        <f t="shared" si="0"/>
        <v>0</v>
      </c>
    </row>
    <row r="25" spans="1:7" x14ac:dyDescent="0.2">
      <c r="A25" s="328"/>
      <c r="B25" s="704"/>
      <c r="C25" s="679">
        <f>Sa.LbH!$O146</f>
        <v>0</v>
      </c>
      <c r="D25" s="667" t="s">
        <v>41</v>
      </c>
      <c r="E25" s="668">
        <f>SUMIF(Nummerbuch!$B$5:$B$1004,"Erl",Nummerbuch!$H$5:$H$1004)</f>
        <v>0</v>
      </c>
      <c r="F25" s="647"/>
      <c r="G25" s="329">
        <f t="shared" si="0"/>
        <v>0</v>
      </c>
    </row>
    <row r="26" spans="1:7" x14ac:dyDescent="0.2">
      <c r="A26" s="328"/>
      <c r="B26" s="704"/>
      <c r="C26" s="679">
        <f>Sa.LbH!$O147</f>
        <v>1</v>
      </c>
      <c r="D26" s="667" t="s">
        <v>534</v>
      </c>
      <c r="E26" s="668">
        <f>SUMIF(Nummerbuch!$B$5:$B$1004,"Ülbh",Nummerbuch!$H$5:$H$1004)</f>
        <v>0</v>
      </c>
      <c r="F26" s="647"/>
      <c r="G26" s="329">
        <f t="shared" si="0"/>
        <v>0</v>
      </c>
    </row>
    <row r="27" spans="1:7" x14ac:dyDescent="0.2">
      <c r="A27" s="328"/>
      <c r="B27" s="704"/>
      <c r="C27" s="680">
        <f>Sa.NdHw!F175</f>
        <v>5</v>
      </c>
      <c r="D27" s="667" t="s">
        <v>53</v>
      </c>
      <c r="E27" s="668">
        <f>SUMIF(Nummerbuch!$B$5:$B$1004,"Fi",Nummerbuch!$H$5:$H$1004)</f>
        <v>5.24</v>
      </c>
      <c r="F27" s="647"/>
      <c r="G27" s="329">
        <f t="shared" ref="G27:G34" si="1">SUM(E27:F27)</f>
        <v>5.24</v>
      </c>
    </row>
    <row r="28" spans="1:7" x14ac:dyDescent="0.2">
      <c r="A28" s="328"/>
      <c r="B28" s="704"/>
      <c r="C28" s="680">
        <f>Sa.NdHw!F176</f>
        <v>1</v>
      </c>
      <c r="D28" s="667" t="s">
        <v>61</v>
      </c>
      <c r="E28" s="668">
        <f>SUMIF(Nummerbuch!$B$5:$B$1004,"Ta",Nummerbuch!$H$5:$H$1004)</f>
        <v>0.53</v>
      </c>
      <c r="F28" s="647"/>
      <c r="G28" s="329">
        <f t="shared" si="1"/>
        <v>0.53</v>
      </c>
    </row>
    <row r="29" spans="1:7" x14ac:dyDescent="0.2">
      <c r="A29" s="328"/>
      <c r="B29" s="704"/>
      <c r="C29" s="680">
        <f>Sa.NdHr!F188</f>
        <v>4</v>
      </c>
      <c r="D29" s="667" t="s">
        <v>69</v>
      </c>
      <c r="E29" s="668">
        <f>SUMIF(Nummerbuch!$B$5:$B$1004,"Dou",Nummerbuch!$H$5:$H$1004)</f>
        <v>5.92</v>
      </c>
      <c r="F29" s="647"/>
      <c r="G29" s="329">
        <f t="shared" si="1"/>
        <v>5.92</v>
      </c>
    </row>
    <row r="30" spans="1:7" x14ac:dyDescent="0.2">
      <c r="A30" s="328"/>
      <c r="B30" s="704"/>
      <c r="C30" s="680">
        <f>Sa.NdHr!F191</f>
        <v>1</v>
      </c>
      <c r="D30" s="667" t="s">
        <v>78</v>
      </c>
      <c r="E30" s="668">
        <f>SUMIF(Nummerbuch!$B$5:$B$1004,"Ki",Nummerbuch!$H$5:$H$1004)</f>
        <v>0.53</v>
      </c>
      <c r="F30" s="647"/>
      <c r="G30" s="329">
        <f t="shared" si="1"/>
        <v>0.53</v>
      </c>
    </row>
    <row r="31" spans="1:7" x14ac:dyDescent="0.2">
      <c r="A31" s="328"/>
      <c r="B31" s="704"/>
      <c r="C31" s="680">
        <f>Sa.NdHr!F189</f>
        <v>0</v>
      </c>
      <c r="D31" s="667" t="s">
        <v>86</v>
      </c>
      <c r="E31" s="668">
        <f>SUMIF(Nummerbuch!$B$5:$B$1004,"Elä",Nummerbuch!$H$5:$H$1004)</f>
        <v>0</v>
      </c>
      <c r="F31" s="647"/>
      <c r="G31" s="329">
        <f t="shared" si="1"/>
        <v>0</v>
      </c>
    </row>
    <row r="32" spans="1:7" x14ac:dyDescent="0.2">
      <c r="A32" s="328"/>
      <c r="B32" s="704"/>
      <c r="C32" s="680">
        <f>Sa.NdHr!F190</f>
        <v>0</v>
      </c>
      <c r="D32" s="667" t="s">
        <v>88</v>
      </c>
      <c r="E32" s="668">
        <f>SUMIF(Nummerbuch!$B$5:$B$1004,"Jlä",Nummerbuch!$H$5:$H$1004)</f>
        <v>0</v>
      </c>
      <c r="F32" s="647"/>
      <c r="G32" s="329">
        <f t="shared" si="1"/>
        <v>0</v>
      </c>
    </row>
    <row r="33" spans="1:7" x14ac:dyDescent="0.2">
      <c r="A33" s="328"/>
      <c r="B33" s="704"/>
      <c r="C33" s="680">
        <f>Sa.NdHw!F177</f>
        <v>0</v>
      </c>
      <c r="D33" s="667" t="s">
        <v>63</v>
      </c>
      <c r="E33" s="668">
        <f>SUMIF(Nummerbuch!$B$5:$B$1004,"Pro",Nummerbuch!$H$5:$H$1004)</f>
        <v>0</v>
      </c>
      <c r="F33" s="647"/>
      <c r="G33" s="329">
        <f t="shared" si="1"/>
        <v>0</v>
      </c>
    </row>
    <row r="34" spans="1:7" x14ac:dyDescent="0.2">
      <c r="A34" s="328"/>
      <c r="B34" s="704"/>
      <c r="C34" s="680">
        <f>Sa.NdHw!F178</f>
        <v>1</v>
      </c>
      <c r="D34" s="667" t="s">
        <v>65</v>
      </c>
      <c r="E34" s="668">
        <f>SUMIF(Nummerbuch!$B$5:$B$1004,"Gra",Nummerbuch!$H$5:$H$1004)</f>
        <v>0.56999999999999995</v>
      </c>
      <c r="F34" s="647"/>
      <c r="G34" s="329">
        <f t="shared" si="1"/>
        <v>0.56999999999999995</v>
      </c>
    </row>
    <row r="35" spans="1:7" ht="13.5" thickBot="1" x14ac:dyDescent="0.25">
      <c r="A35" s="692"/>
      <c r="B35" s="705"/>
      <c r="C35" s="693"/>
      <c r="D35" s="694"/>
      <c r="E35" s="695"/>
      <c r="F35" s="696"/>
      <c r="G35" s="697">
        <f t="shared" si="0"/>
        <v>0</v>
      </c>
    </row>
    <row r="36" spans="1:7" ht="15" customHeight="1" thickBot="1" x14ac:dyDescent="0.25">
      <c r="A36" s="707"/>
      <c r="B36" s="706">
        <f>SUM(B21:B35)</f>
        <v>0</v>
      </c>
      <c r="C36" s="698">
        <f>SUM(C21:C35)</f>
        <v>29</v>
      </c>
      <c r="D36" s="699" t="s">
        <v>169</v>
      </c>
      <c r="E36" s="700">
        <f>SUM(E21:E35)</f>
        <v>21.82</v>
      </c>
      <c r="F36" s="701">
        <f>SUM(F21:F35)</f>
        <v>0</v>
      </c>
      <c r="G36" s="702">
        <f>SUM(G21:G35)</f>
        <v>21.82</v>
      </c>
    </row>
    <row r="37" spans="1:7" x14ac:dyDescent="0.2">
      <c r="A37" s="707"/>
      <c r="B37" s="708" t="s">
        <v>508</v>
      </c>
      <c r="C37" s="708">
        <f>Nummerbuch!A1005</f>
        <v>30</v>
      </c>
      <c r="D37" s="708" t="s">
        <v>508</v>
      </c>
      <c r="E37" s="709">
        <f>Sa.LbH!E160+Sa.LbH!N143+Sa.NdHw!E179+Sa.NdHr!E192</f>
        <v>22.38</v>
      </c>
      <c r="F37" s="9"/>
      <c r="G37" s="710"/>
    </row>
    <row r="38" spans="1:7" x14ac:dyDescent="0.2">
      <c r="A38" s="711" t="s">
        <v>556</v>
      </c>
      <c r="B38" s="809" t="s">
        <v>553</v>
      </c>
      <c r="C38" s="810"/>
      <c r="D38" s="688" t="s">
        <v>543</v>
      </c>
      <c r="E38" s="689">
        <f>SUMIF(Nummerbuch!$I$5:$I$1004,1,Nummerbuch!$H$5:$H$1004)</f>
        <v>2.5</v>
      </c>
      <c r="F38" s="688" t="s">
        <v>548</v>
      </c>
      <c r="G38" s="712">
        <f>SUMIF(Nummerbuch!$I$5:$I$1004,6,Nummerbuch!$H$5:$H$1004)</f>
        <v>0.86</v>
      </c>
    </row>
    <row r="39" spans="1:7" x14ac:dyDescent="0.2">
      <c r="A39" s="711" t="s">
        <v>557</v>
      </c>
      <c r="B39" s="810"/>
      <c r="C39" s="810"/>
      <c r="D39" s="688" t="s">
        <v>544</v>
      </c>
      <c r="E39" s="689">
        <f>SUMIF(Nummerbuch!$I$5:$I$1004,2,Nummerbuch!$H$5:$H$1004)</f>
        <v>2.74</v>
      </c>
      <c r="F39" s="688" t="s">
        <v>549</v>
      </c>
      <c r="G39" s="712">
        <f>SUMIF(Nummerbuch!$I$5:$I$1004,7,Nummerbuch!$H$5:$H$1004)</f>
        <v>0</v>
      </c>
    </row>
    <row r="40" spans="1:7" x14ac:dyDescent="0.2">
      <c r="A40" s="713">
        <f>SUM(G21:G26)</f>
        <v>9.0299999999999994</v>
      </c>
      <c r="B40" s="810"/>
      <c r="C40" s="810"/>
      <c r="D40" s="688" t="s">
        <v>545</v>
      </c>
      <c r="E40" s="689">
        <f>SUMIF(Nummerbuch!$I$5:$I$1004,3,Nummerbuch!$H$5:$H$1004)</f>
        <v>0.44</v>
      </c>
      <c r="F40" s="688" t="s">
        <v>550</v>
      </c>
      <c r="G40" s="712">
        <f>SUMIF(Nummerbuch!$I$5:$I$1004,8,Nummerbuch!$H$5:$H$1004)</f>
        <v>0</v>
      </c>
    </row>
    <row r="41" spans="1:7" x14ac:dyDescent="0.2">
      <c r="A41" s="714" t="s">
        <v>558</v>
      </c>
      <c r="B41" s="810"/>
      <c r="C41" s="810"/>
      <c r="D41" s="688" t="s">
        <v>546</v>
      </c>
      <c r="E41" s="689">
        <f>SUMIF(Nummerbuch!$I$5:$I$1004,4,Nummerbuch!$H$5:$H$1004)</f>
        <v>5.24</v>
      </c>
      <c r="F41" s="688" t="s">
        <v>551</v>
      </c>
      <c r="G41" s="712">
        <f>SUMIF(Nummerbuch!$I$5:$I$1004,9,Nummerbuch!$H$5:$H$1004)</f>
        <v>0</v>
      </c>
    </row>
    <row r="42" spans="1:7" x14ac:dyDescent="0.2">
      <c r="A42" s="714" t="s">
        <v>557</v>
      </c>
      <c r="B42" s="810"/>
      <c r="C42" s="810"/>
      <c r="D42" s="688" t="s">
        <v>547</v>
      </c>
      <c r="E42" s="689">
        <f>SUMIF(Nummerbuch!$I$5:$I$1004,5,Nummerbuch!$H$5:$H$1004)</f>
        <v>7.02</v>
      </c>
      <c r="F42" s="688" t="s">
        <v>552</v>
      </c>
      <c r="G42" s="712">
        <f>SUMIF(Nummerbuch!$I$5:$I$1004,10,Nummerbuch!$H$5:$H$1004)</f>
        <v>0</v>
      </c>
    </row>
    <row r="43" spans="1:7" ht="15" customHeight="1" thickBot="1" x14ac:dyDescent="0.25">
      <c r="A43" s="715">
        <f>SUM(G27:G35)</f>
        <v>12.79</v>
      </c>
      <c r="B43" s="811"/>
      <c r="C43" s="811"/>
      <c r="D43" s="716"/>
      <c r="E43" s="4"/>
      <c r="F43" s="717" t="s">
        <v>554</v>
      </c>
      <c r="G43" s="718">
        <f>SUM(E38:E42,G38:G42)</f>
        <v>18.8</v>
      </c>
    </row>
    <row r="44" spans="1:7" x14ac:dyDescent="0.2">
      <c r="B44" s="690"/>
      <c r="C44" s="690"/>
      <c r="D44" s="22"/>
      <c r="F44" s="686"/>
      <c r="G44" s="22"/>
    </row>
    <row r="45" spans="1:7" x14ac:dyDescent="0.2">
      <c r="B45" s="690"/>
      <c r="C45" s="690"/>
      <c r="D45" s="22"/>
      <c r="F45" s="686"/>
      <c r="G45" s="22"/>
    </row>
    <row r="46" spans="1:7" ht="13.5" thickBot="1" x14ac:dyDescent="0.25">
      <c r="A46" s="4"/>
      <c r="F46" s="790">
        <f ca="1">TODAY()</f>
        <v>43635</v>
      </c>
      <c r="G46" s="790"/>
    </row>
    <row r="47" spans="1:7" x14ac:dyDescent="0.2">
      <c r="A47" t="s">
        <v>176</v>
      </c>
      <c r="F47" s="791" t="s">
        <v>167</v>
      </c>
      <c r="G47" s="791"/>
    </row>
  </sheetData>
  <mergeCells count="14">
    <mergeCell ref="D9:G9"/>
    <mergeCell ref="A1:G1"/>
    <mergeCell ref="F46:G46"/>
    <mergeCell ref="F47:G47"/>
    <mergeCell ref="B15:C15"/>
    <mergeCell ref="B8:D8"/>
    <mergeCell ref="F8:G8"/>
    <mergeCell ref="B2:E2"/>
    <mergeCell ref="B3:E3"/>
    <mergeCell ref="B4:E4"/>
    <mergeCell ref="B5:E5"/>
    <mergeCell ref="B7:D7"/>
    <mergeCell ref="E7:F7"/>
    <mergeCell ref="B38:C43"/>
  </mergeCells>
  <phoneticPr fontId="5" type="noConversion"/>
  <pageMargins left="0.78740157480314965" right="0.19685039370078741" top="0.39370078740157483" bottom="0.98425196850393704" header="0.31496062992125984" footer="0.51181102362204722"/>
  <pageSetup paperSize="9" scale="115" orientation="portrait" blackAndWhite="1" horizontalDpi="200" verticalDpi="100" r:id="rId1"/>
  <headerFooter alignWithMargins="0">
    <oddFooter>Erstellt von Werner Luck &amp;D&amp;RSeite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6"/>
  <sheetViews>
    <sheetView tabSelected="1" workbookViewId="0">
      <selection activeCell="P31" sqref="P31"/>
    </sheetView>
  </sheetViews>
  <sheetFormatPr baseColWidth="10" defaultRowHeight="12.75" x14ac:dyDescent="0.2"/>
  <cols>
    <col min="1" max="1" width="5.140625" customWidth="1"/>
    <col min="2" max="2" width="4.42578125" customWidth="1"/>
    <col min="3" max="3" width="3.5703125" customWidth="1"/>
    <col min="4" max="4" width="4.28515625" customWidth="1"/>
    <col min="6" max="6" width="6.28515625" customWidth="1"/>
    <col min="7" max="7" width="4.5703125" customWidth="1"/>
    <col min="8" max="8" width="9.140625" customWidth="1"/>
    <col min="9" max="9" width="4.28515625" customWidth="1"/>
    <col min="10" max="10" width="5" customWidth="1"/>
    <col min="11" max="11" width="21.5703125" customWidth="1"/>
    <col min="12" max="12" width="34.28515625" customWidth="1"/>
  </cols>
  <sheetData>
    <row r="1" spans="1:13" ht="18" x14ac:dyDescent="0.25">
      <c r="A1" s="348" t="s">
        <v>523</v>
      </c>
      <c r="B1" s="574"/>
      <c r="C1" s="23"/>
      <c r="D1" s="767" t="str">
        <f>A!C10</f>
        <v>NN</v>
      </c>
      <c r="E1" s="767"/>
      <c r="F1" s="767"/>
      <c r="G1" s="767"/>
      <c r="H1" s="882" t="s">
        <v>540</v>
      </c>
      <c r="I1" s="882"/>
      <c r="J1" s="882"/>
      <c r="K1" s="882"/>
    </row>
    <row r="2" spans="1:13" ht="14.25" customHeight="1" x14ac:dyDescent="0.2">
      <c r="A2" s="624" t="s">
        <v>522</v>
      </c>
      <c r="B2" s="623"/>
      <c r="C2" s="347"/>
      <c r="D2" s="768" t="str">
        <f>A!C6</f>
        <v>NN</v>
      </c>
      <c r="E2" s="768"/>
      <c r="F2" s="768"/>
      <c r="G2" s="768"/>
      <c r="H2" s="768"/>
      <c r="I2" s="346"/>
      <c r="J2" s="764" t="s">
        <v>559</v>
      </c>
      <c r="K2" s="879" t="s">
        <v>560</v>
      </c>
    </row>
    <row r="3" spans="1:13" ht="13.5" x14ac:dyDescent="0.25">
      <c r="A3" s="22"/>
      <c r="B3" s="575"/>
      <c r="C3" s="48"/>
      <c r="D3" s="681" t="s">
        <v>539</v>
      </c>
      <c r="E3" s="46"/>
      <c r="H3" s="687">
        <f>SUBTOTAL(9,H5:H1004)</f>
        <v>22.38</v>
      </c>
      <c r="I3" s="346"/>
      <c r="J3" s="22"/>
      <c r="K3" s="22"/>
    </row>
    <row r="4" spans="1:13" ht="39" customHeight="1" x14ac:dyDescent="0.2">
      <c r="A4" s="639" t="s">
        <v>141</v>
      </c>
      <c r="B4" s="640" t="s">
        <v>142</v>
      </c>
      <c r="C4" s="641" t="s">
        <v>300</v>
      </c>
      <c r="D4" s="641" t="s">
        <v>299</v>
      </c>
      <c r="E4" s="642" t="s">
        <v>143</v>
      </c>
      <c r="F4" s="643" t="s">
        <v>183</v>
      </c>
      <c r="G4" s="880" t="s">
        <v>592</v>
      </c>
      <c r="H4" s="644" t="s">
        <v>144</v>
      </c>
      <c r="I4" s="642" t="s">
        <v>145</v>
      </c>
      <c r="J4" s="645" t="s">
        <v>509</v>
      </c>
      <c r="K4" s="881" t="s">
        <v>593</v>
      </c>
      <c r="L4" s="881" t="s">
        <v>146</v>
      </c>
    </row>
    <row r="5" spans="1:13" x14ac:dyDescent="0.2">
      <c r="A5" s="27">
        <v>1</v>
      </c>
      <c r="B5" s="747" t="s">
        <v>9</v>
      </c>
      <c r="C5" s="748" t="s">
        <v>170</v>
      </c>
      <c r="D5" s="749" t="s">
        <v>177</v>
      </c>
      <c r="E5" s="43" t="str">
        <f>VLOOKUP(G5,'Sorten-, Stärkeschlüssel'!$D$2:$E$87,2,FALSE)</f>
        <v>3b</v>
      </c>
      <c r="F5" s="54">
        <v>6</v>
      </c>
      <c r="G5" s="315">
        <v>37</v>
      </c>
      <c r="H5" s="25">
        <f t="shared" ref="H5:H68" si="0">PRODUCT(G5/200*G5/200*3.1415*F5)</f>
        <v>0.65</v>
      </c>
      <c r="I5" s="315">
        <v>1</v>
      </c>
      <c r="J5" s="316">
        <v>1</v>
      </c>
      <c r="K5" s="44" t="str">
        <f>VLOOKUP(J5,'Sorten-, Stärkeschlüssel'!$A$2:$B$22,2)</f>
        <v>Furnierholz</v>
      </c>
    </row>
    <row r="6" spans="1:13" x14ac:dyDescent="0.2">
      <c r="A6" s="27">
        <v>2</v>
      </c>
      <c r="B6" s="747" t="s">
        <v>9</v>
      </c>
      <c r="C6" s="748" t="s">
        <v>170</v>
      </c>
      <c r="D6" s="749" t="s">
        <v>177</v>
      </c>
      <c r="E6" s="43">
        <f>VLOOKUP(G6,'Sorten-, Stärkeschlüssel'!$D$2:$E$87,2,FALSE)</f>
        <v>4</v>
      </c>
      <c r="F6" s="54">
        <v>4.5</v>
      </c>
      <c r="G6" s="315">
        <v>42</v>
      </c>
      <c r="H6" s="25">
        <f t="shared" si="0"/>
        <v>0.62</v>
      </c>
      <c r="I6" s="315">
        <v>1</v>
      </c>
      <c r="J6" s="316">
        <v>1</v>
      </c>
      <c r="K6" s="44" t="str">
        <f>VLOOKUP(J6,'Sorten-, Stärkeschlüssel'!$A$2:$B$22,2)</f>
        <v>Furnierholz</v>
      </c>
    </row>
    <row r="7" spans="1:13" x14ac:dyDescent="0.2">
      <c r="A7" s="27">
        <v>3</v>
      </c>
      <c r="B7" s="747" t="s">
        <v>9</v>
      </c>
      <c r="C7" s="748" t="s">
        <v>170</v>
      </c>
      <c r="D7" s="749" t="s">
        <v>172</v>
      </c>
      <c r="E7" s="43" t="str">
        <f>VLOOKUP(G7,'Sorten-, Stärkeschlüssel'!$D$2:$E$87,2,FALSE)</f>
        <v>2b</v>
      </c>
      <c r="F7" s="54">
        <v>3.8</v>
      </c>
      <c r="G7" s="315">
        <v>29</v>
      </c>
      <c r="H7" s="25">
        <f t="shared" si="0"/>
        <v>0.25</v>
      </c>
      <c r="I7" s="315">
        <v>1</v>
      </c>
      <c r="J7" s="316">
        <v>6</v>
      </c>
      <c r="K7" s="44" t="str">
        <f>VLOOKUP(J7,'Sorten-, Stärkeschlüssel'!$A$2:$B$22,2)</f>
        <v>Schneide-, Bauholz</v>
      </c>
    </row>
    <row r="8" spans="1:13" x14ac:dyDescent="0.2">
      <c r="A8" s="27">
        <v>4</v>
      </c>
      <c r="B8" s="747" t="s">
        <v>9</v>
      </c>
      <c r="C8" s="748" t="s">
        <v>170</v>
      </c>
      <c r="D8" s="749" t="s">
        <v>171</v>
      </c>
      <c r="E8" s="43">
        <f>VLOOKUP(G8,'Sorten-, Stärkeschlüssel'!$D$2:$E$87,2,FALSE)</f>
        <v>4</v>
      </c>
      <c r="F8" s="54">
        <v>4.2</v>
      </c>
      <c r="G8" s="315">
        <v>41</v>
      </c>
      <c r="H8" s="25">
        <f t="shared" si="0"/>
        <v>0.55000000000000004</v>
      </c>
      <c r="I8" s="315">
        <v>1</v>
      </c>
      <c r="J8" s="316">
        <v>6</v>
      </c>
      <c r="K8" s="44" t="str">
        <f>VLOOKUP(J8,'Sorten-, Stärkeschlüssel'!$A$2:$B$22,2)</f>
        <v>Schneide-, Bauholz</v>
      </c>
    </row>
    <row r="9" spans="1:13" x14ac:dyDescent="0.2">
      <c r="A9" s="27">
        <v>5</v>
      </c>
      <c r="B9" s="747" t="s">
        <v>9</v>
      </c>
      <c r="C9" s="748" t="s">
        <v>170</v>
      </c>
      <c r="D9" s="749" t="s">
        <v>171</v>
      </c>
      <c r="E9" s="43" t="str">
        <f>VLOOKUP(G9,'Sorten-, Stärkeschlüssel'!$D$2:$E$87,2,FALSE)</f>
        <v>3a</v>
      </c>
      <c r="F9" s="54">
        <v>5</v>
      </c>
      <c r="G9" s="315">
        <v>33</v>
      </c>
      <c r="H9" s="25">
        <f t="shared" si="0"/>
        <v>0.43</v>
      </c>
      <c r="I9" s="315">
        <v>1</v>
      </c>
      <c r="J9" s="316">
        <v>6</v>
      </c>
      <c r="K9" s="44" t="str">
        <f>VLOOKUP(J9,'Sorten-, Stärkeschlüssel'!$A$2:$B$22,2)</f>
        <v>Schneide-, Bauholz</v>
      </c>
    </row>
    <row r="10" spans="1:13" x14ac:dyDescent="0.2">
      <c r="A10" s="27">
        <v>6</v>
      </c>
      <c r="B10" s="747" t="s">
        <v>9</v>
      </c>
      <c r="C10" s="748" t="s">
        <v>170</v>
      </c>
      <c r="D10" s="749" t="s">
        <v>171</v>
      </c>
      <c r="E10" s="43">
        <f>VLOOKUP(G10,'Sorten-, Stärkeschlüssel'!$D$2:$E$87,2,FALSE)</f>
        <v>5</v>
      </c>
      <c r="F10" s="54">
        <v>6</v>
      </c>
      <c r="G10" s="315">
        <v>51</v>
      </c>
      <c r="H10" s="25">
        <f t="shared" si="0"/>
        <v>1.23</v>
      </c>
      <c r="I10" s="315">
        <v>2</v>
      </c>
      <c r="J10" s="316">
        <v>6</v>
      </c>
      <c r="K10" s="44" t="str">
        <f>VLOOKUP(J10,'Sorten-, Stärkeschlüssel'!$A$2:$B$22,2)</f>
        <v>Schneide-, Bauholz</v>
      </c>
    </row>
    <row r="11" spans="1:13" x14ac:dyDescent="0.2">
      <c r="A11" s="27">
        <v>7</v>
      </c>
      <c r="B11" s="747" t="s">
        <v>9</v>
      </c>
      <c r="C11" s="748" t="s">
        <v>170</v>
      </c>
      <c r="D11" s="749" t="s">
        <v>171</v>
      </c>
      <c r="E11" s="43">
        <f>VLOOKUP(G11,'Sorten-, Stärkeschlüssel'!$D$2:$E$87,2,FALSE)</f>
        <v>4</v>
      </c>
      <c r="F11" s="54">
        <v>4.8</v>
      </c>
      <c r="G11" s="315">
        <v>45</v>
      </c>
      <c r="H11" s="25">
        <f t="shared" si="0"/>
        <v>0.76</v>
      </c>
      <c r="I11" s="315">
        <v>2</v>
      </c>
      <c r="J11" s="316">
        <v>6</v>
      </c>
      <c r="K11" s="44" t="str">
        <f>VLOOKUP(J11,'Sorten-, Stärkeschlüssel'!$A$2:$B$22,2)</f>
        <v>Schneide-, Bauholz</v>
      </c>
      <c r="M11" s="765" t="s">
        <v>574</v>
      </c>
    </row>
    <row r="12" spans="1:13" x14ac:dyDescent="0.2">
      <c r="A12" s="27">
        <v>8</v>
      </c>
      <c r="B12" s="747" t="s">
        <v>9</v>
      </c>
      <c r="C12" s="748" t="s">
        <v>170</v>
      </c>
      <c r="D12" s="749" t="s">
        <v>171</v>
      </c>
      <c r="E12" s="43" t="str">
        <f>VLOOKUP(G12,'Sorten-, Stärkeschlüssel'!$D$2:$E$87,2,FALSE)</f>
        <v>3a</v>
      </c>
      <c r="F12" s="54">
        <v>5.2</v>
      </c>
      <c r="G12" s="315">
        <v>33</v>
      </c>
      <c r="H12" s="25">
        <f t="shared" si="0"/>
        <v>0.44</v>
      </c>
      <c r="I12" s="315">
        <v>2</v>
      </c>
      <c r="J12" s="316">
        <v>6</v>
      </c>
      <c r="K12" s="44" t="str">
        <f>VLOOKUP(J12,'Sorten-, Stärkeschlüssel'!$A$2:$B$22,2)</f>
        <v>Schneide-, Bauholz</v>
      </c>
    </row>
    <row r="13" spans="1:13" x14ac:dyDescent="0.2">
      <c r="A13" s="27">
        <v>9</v>
      </c>
      <c r="B13" s="747" t="s">
        <v>9</v>
      </c>
      <c r="C13" s="748" t="s">
        <v>170</v>
      </c>
      <c r="D13" s="749" t="s">
        <v>171</v>
      </c>
      <c r="E13" s="43" t="str">
        <f>VLOOKUP(G13,'Sorten-, Stärkeschlüssel'!$D$2:$E$87,2,FALSE)</f>
        <v>2b</v>
      </c>
      <c r="F13" s="54">
        <v>5</v>
      </c>
      <c r="G13" s="315">
        <v>28</v>
      </c>
      <c r="H13" s="25">
        <f t="shared" si="0"/>
        <v>0.31</v>
      </c>
      <c r="I13" s="315">
        <v>2</v>
      </c>
      <c r="J13" s="316">
        <v>6</v>
      </c>
      <c r="K13" s="44" t="str">
        <f>VLOOKUP(J13,'Sorten-, Stärkeschlüssel'!$A$2:$B$22,2)</f>
        <v>Schneide-, Bauholz</v>
      </c>
    </row>
    <row r="14" spans="1:13" x14ac:dyDescent="0.2">
      <c r="A14" s="27">
        <v>10</v>
      </c>
      <c r="B14" s="747" t="s">
        <v>9</v>
      </c>
      <c r="C14" s="748" t="s">
        <v>170</v>
      </c>
      <c r="D14" s="749" t="s">
        <v>171</v>
      </c>
      <c r="E14" s="43" t="str">
        <f>VLOOKUP(G14,'Sorten-, Stärkeschlüssel'!$D$2:$E$87,2,FALSE)</f>
        <v>3a</v>
      </c>
      <c r="F14" s="54">
        <v>5.2</v>
      </c>
      <c r="G14" s="315">
        <v>33</v>
      </c>
      <c r="H14" s="25">
        <f t="shared" si="0"/>
        <v>0.44</v>
      </c>
      <c r="I14" s="315">
        <v>3</v>
      </c>
      <c r="J14" s="316">
        <v>7</v>
      </c>
      <c r="K14" s="44" t="str">
        <f>VLOOKUP(J14,'Sorten-, Stärkeschlüssel'!$A$2:$B$22,2)</f>
        <v>Schwellenholz</v>
      </c>
    </row>
    <row r="15" spans="1:13" x14ac:dyDescent="0.2">
      <c r="A15" s="27">
        <v>11</v>
      </c>
      <c r="B15" s="747" t="s">
        <v>53</v>
      </c>
      <c r="C15" s="748" t="s">
        <v>170</v>
      </c>
      <c r="D15" s="749" t="s">
        <v>171</v>
      </c>
      <c r="E15" s="43" t="str">
        <f>VLOOKUP(G15,'Sorten-, Stärkeschlüssel'!$D$2:$E$87,2,FALSE)</f>
        <v>2b</v>
      </c>
      <c r="F15" s="54">
        <v>20</v>
      </c>
      <c r="G15" s="315">
        <v>28</v>
      </c>
      <c r="H15" s="25">
        <f t="shared" si="0"/>
        <v>1.23</v>
      </c>
      <c r="I15" s="315">
        <v>4</v>
      </c>
      <c r="J15" s="316">
        <v>6</v>
      </c>
      <c r="K15" s="44" t="str">
        <f>VLOOKUP(J15,'Sorten-, Stärkeschlüssel'!$A$2:$B$22,2)</f>
        <v>Schneide-, Bauholz</v>
      </c>
    </row>
    <row r="16" spans="1:13" x14ac:dyDescent="0.2">
      <c r="A16" s="27">
        <v>12</v>
      </c>
      <c r="B16" s="747" t="s">
        <v>53</v>
      </c>
      <c r="C16" s="748" t="s">
        <v>170</v>
      </c>
      <c r="D16" s="749" t="s">
        <v>172</v>
      </c>
      <c r="E16" s="43" t="str">
        <f>VLOOKUP(G16,'Sorten-, Stärkeschlüssel'!$D$2:$E$87,2,FALSE)</f>
        <v>2b</v>
      </c>
      <c r="F16" s="54">
        <v>18</v>
      </c>
      <c r="G16" s="315">
        <v>28</v>
      </c>
      <c r="H16" s="25">
        <f t="shared" si="0"/>
        <v>1.1100000000000001</v>
      </c>
      <c r="I16" s="315">
        <v>4</v>
      </c>
      <c r="J16" s="316">
        <v>6</v>
      </c>
      <c r="K16" s="44" t="str">
        <f>VLOOKUP(J16,'Sorten-, Stärkeschlüssel'!$A$2:$B$22,2)</f>
        <v>Schneide-, Bauholz</v>
      </c>
    </row>
    <row r="17" spans="1:11" x14ac:dyDescent="0.2">
      <c r="A17" s="27">
        <v>13</v>
      </c>
      <c r="B17" s="747" t="s">
        <v>53</v>
      </c>
      <c r="C17" s="748" t="s">
        <v>170</v>
      </c>
      <c r="D17" s="749" t="s">
        <v>171</v>
      </c>
      <c r="E17" s="43" t="str">
        <f>VLOOKUP(G17,'Sorten-, Stärkeschlüssel'!$D$2:$E$87,2,FALSE)</f>
        <v>1b1</v>
      </c>
      <c r="F17" s="54">
        <v>17</v>
      </c>
      <c r="G17" s="315">
        <v>16</v>
      </c>
      <c r="H17" s="25">
        <f t="shared" si="0"/>
        <v>0.34</v>
      </c>
      <c r="I17" s="315">
        <v>4</v>
      </c>
      <c r="J17" s="316">
        <v>6</v>
      </c>
      <c r="K17" s="44" t="str">
        <f>VLOOKUP(J17,'Sorten-, Stärkeschlüssel'!$A$2:$B$22,2)</f>
        <v>Schneide-, Bauholz</v>
      </c>
    </row>
    <row r="18" spans="1:11" x14ac:dyDescent="0.2">
      <c r="A18" s="27">
        <v>14</v>
      </c>
      <c r="B18" s="747" t="s">
        <v>53</v>
      </c>
      <c r="C18" s="748" t="s">
        <v>170</v>
      </c>
      <c r="D18" s="749" t="s">
        <v>172</v>
      </c>
      <c r="E18" s="43" t="str">
        <f>VLOOKUP(G18,'Sorten-, Stärkeschlüssel'!$D$2:$E$87,2,FALSE)</f>
        <v>3a</v>
      </c>
      <c r="F18" s="54">
        <v>22</v>
      </c>
      <c r="G18" s="315">
        <v>31</v>
      </c>
      <c r="H18" s="25">
        <f t="shared" si="0"/>
        <v>1.66</v>
      </c>
      <c r="I18" s="315">
        <v>4</v>
      </c>
      <c r="J18" s="316">
        <v>6</v>
      </c>
      <c r="K18" s="44" t="str">
        <f>VLOOKUP(J18,'Sorten-, Stärkeschlüssel'!$A$2:$B$22,2)</f>
        <v>Schneide-, Bauholz</v>
      </c>
    </row>
    <row r="19" spans="1:11" x14ac:dyDescent="0.2">
      <c r="A19" s="27">
        <v>15</v>
      </c>
      <c r="B19" s="747" t="s">
        <v>53</v>
      </c>
      <c r="C19" s="748" t="s">
        <v>170</v>
      </c>
      <c r="D19" s="749" t="s">
        <v>171</v>
      </c>
      <c r="E19" s="43" t="str">
        <f>VLOOKUP(G19,'Sorten-, Stärkeschlüssel'!$D$2:$E$87,2,FALSE)</f>
        <v>2a</v>
      </c>
      <c r="F19" s="54">
        <v>20</v>
      </c>
      <c r="G19" s="315">
        <v>24</v>
      </c>
      <c r="H19" s="25">
        <f t="shared" si="0"/>
        <v>0.9</v>
      </c>
      <c r="I19" s="315">
        <v>4</v>
      </c>
      <c r="J19" s="316">
        <v>6</v>
      </c>
      <c r="K19" s="44" t="str">
        <f>VLOOKUP(J19,'Sorten-, Stärkeschlüssel'!$A$2:$B$22,2)</f>
        <v>Schneide-, Bauholz</v>
      </c>
    </row>
    <row r="20" spans="1:11" x14ac:dyDescent="0.2">
      <c r="A20" s="27">
        <v>16</v>
      </c>
      <c r="B20" s="747" t="s">
        <v>61</v>
      </c>
      <c r="C20" s="748" t="s">
        <v>170</v>
      </c>
      <c r="D20" s="749" t="s">
        <v>171</v>
      </c>
      <c r="E20" s="43" t="str">
        <f>VLOOKUP(G20,'Sorten-, Stärkeschlüssel'!$D$2:$E$87,2,FALSE)</f>
        <v>2a</v>
      </c>
      <c r="F20" s="54">
        <v>14</v>
      </c>
      <c r="G20" s="315">
        <v>22</v>
      </c>
      <c r="H20" s="25">
        <f t="shared" si="0"/>
        <v>0.53</v>
      </c>
      <c r="I20" s="315">
        <v>5</v>
      </c>
      <c r="J20" s="316">
        <v>6</v>
      </c>
      <c r="K20" s="44" t="str">
        <f>VLOOKUP(J20,'Sorten-, Stärkeschlüssel'!$A$2:$B$22,2)</f>
        <v>Schneide-, Bauholz</v>
      </c>
    </row>
    <row r="21" spans="1:11" x14ac:dyDescent="0.2">
      <c r="A21" s="27">
        <v>17</v>
      </c>
      <c r="B21" s="747" t="s">
        <v>65</v>
      </c>
      <c r="C21" s="748" t="s">
        <v>170</v>
      </c>
      <c r="D21" s="749" t="s">
        <v>172</v>
      </c>
      <c r="E21" s="43" t="str">
        <f>VLOOKUP(G21,'Sorten-, Stärkeschlüssel'!$D$2:$E$87,2,FALSE)</f>
        <v>2a</v>
      </c>
      <c r="F21" s="54">
        <v>18</v>
      </c>
      <c r="G21" s="315">
        <v>20</v>
      </c>
      <c r="H21" s="25">
        <f t="shared" si="0"/>
        <v>0.56999999999999995</v>
      </c>
      <c r="I21" s="315">
        <v>5</v>
      </c>
      <c r="J21" s="316">
        <v>6</v>
      </c>
      <c r="K21" s="44" t="str">
        <f>VLOOKUP(J21,'Sorten-, Stärkeschlüssel'!$A$2:$B$22,2)</f>
        <v>Schneide-, Bauholz</v>
      </c>
    </row>
    <row r="22" spans="1:11" x14ac:dyDescent="0.2">
      <c r="A22" s="27">
        <v>18</v>
      </c>
      <c r="B22" s="747" t="s">
        <v>69</v>
      </c>
      <c r="C22" s="748" t="s">
        <v>170</v>
      </c>
      <c r="D22" s="749" t="s">
        <v>171</v>
      </c>
      <c r="E22" s="43" t="str">
        <f>VLOOKUP(G22,'Sorten-, Stärkeschlüssel'!$D$2:$E$87,2,FALSE)</f>
        <v>3a</v>
      </c>
      <c r="F22" s="54">
        <v>18</v>
      </c>
      <c r="G22" s="315">
        <v>32</v>
      </c>
      <c r="H22" s="25">
        <f t="shared" si="0"/>
        <v>1.45</v>
      </c>
      <c r="I22" s="315">
        <v>5</v>
      </c>
      <c r="J22" s="316">
        <v>6</v>
      </c>
      <c r="K22" s="44" t="str">
        <f>VLOOKUP(J22,'Sorten-, Stärkeschlüssel'!$A$2:$B$22,2)</f>
        <v>Schneide-, Bauholz</v>
      </c>
    </row>
    <row r="23" spans="1:11" x14ac:dyDescent="0.2">
      <c r="A23" s="27">
        <v>19</v>
      </c>
      <c r="B23" s="747" t="s">
        <v>69</v>
      </c>
      <c r="C23" s="748" t="s">
        <v>170</v>
      </c>
      <c r="D23" s="749" t="s">
        <v>172</v>
      </c>
      <c r="E23" s="43" t="str">
        <f>VLOOKUP(G23,'Sorten-, Stärkeschlüssel'!$D$2:$E$87,2,FALSE)</f>
        <v>2b</v>
      </c>
      <c r="F23" s="54">
        <v>14</v>
      </c>
      <c r="G23" s="315">
        <v>28</v>
      </c>
      <c r="H23" s="25">
        <f t="shared" si="0"/>
        <v>0.86</v>
      </c>
      <c r="I23" s="315">
        <v>5</v>
      </c>
      <c r="J23" s="316">
        <v>6</v>
      </c>
      <c r="K23" s="44" t="str">
        <f>VLOOKUP(J23,'Sorten-, Stärkeschlüssel'!$A$2:$B$22,2)</f>
        <v>Schneide-, Bauholz</v>
      </c>
    </row>
    <row r="24" spans="1:11" x14ac:dyDescent="0.2">
      <c r="A24" s="27">
        <v>20</v>
      </c>
      <c r="B24" s="747" t="s">
        <v>69</v>
      </c>
      <c r="C24" s="748" t="s">
        <v>170</v>
      </c>
      <c r="D24" s="749" t="s">
        <v>171</v>
      </c>
      <c r="E24" s="43">
        <f>VLOOKUP(G24,'Sorten-, Stärkeschlüssel'!$D$2:$E$87,2,FALSE)</f>
        <v>4</v>
      </c>
      <c r="F24" s="54">
        <v>24</v>
      </c>
      <c r="G24" s="315">
        <v>40</v>
      </c>
      <c r="H24" s="25">
        <f t="shared" si="0"/>
        <v>3.02</v>
      </c>
      <c r="I24" s="315">
        <v>5</v>
      </c>
      <c r="J24" s="316">
        <v>6</v>
      </c>
      <c r="K24" s="44" t="str">
        <f>VLOOKUP(J24,'Sorten-, Stärkeschlüssel'!$A$2:$B$22,2)</f>
        <v>Schneide-, Bauholz</v>
      </c>
    </row>
    <row r="25" spans="1:11" x14ac:dyDescent="0.2">
      <c r="A25" s="27">
        <v>21</v>
      </c>
      <c r="B25" s="747" t="s">
        <v>69</v>
      </c>
      <c r="C25" s="748" t="s">
        <v>170</v>
      </c>
      <c r="D25" s="749" t="s">
        <v>171</v>
      </c>
      <c r="E25" s="43" t="str">
        <f>VLOOKUP(G25,'Sorten-, Stärkeschlüssel'!$D$2:$E$87,2,FALSE)</f>
        <v>2a</v>
      </c>
      <c r="F25" s="54">
        <v>17</v>
      </c>
      <c r="G25" s="315">
        <v>21</v>
      </c>
      <c r="H25" s="25">
        <f t="shared" si="0"/>
        <v>0.59</v>
      </c>
      <c r="I25" s="315">
        <v>5</v>
      </c>
      <c r="J25" s="316">
        <v>6</v>
      </c>
      <c r="K25" s="44" t="str">
        <f>VLOOKUP(J25,'Sorten-, Stärkeschlüssel'!$A$2:$B$22,2)</f>
        <v>Schneide-, Bauholz</v>
      </c>
    </row>
    <row r="26" spans="1:11" x14ac:dyDescent="0.2">
      <c r="A26" s="27">
        <v>22</v>
      </c>
      <c r="B26" s="747" t="s">
        <v>78</v>
      </c>
      <c r="C26" s="748" t="s">
        <v>170</v>
      </c>
      <c r="D26" s="749" t="s">
        <v>171</v>
      </c>
      <c r="E26" s="43" t="str">
        <f>VLOOKUP(G26,'Sorten-, Stärkeschlüssel'!$D$2:$E$87,2,FALSE)</f>
        <v>2a</v>
      </c>
      <c r="F26" s="54">
        <v>14</v>
      </c>
      <c r="G26" s="315">
        <v>22</v>
      </c>
      <c r="H26" s="25">
        <f t="shared" si="0"/>
        <v>0.53</v>
      </c>
      <c r="I26" s="315">
        <v>6</v>
      </c>
      <c r="J26" s="316">
        <v>6</v>
      </c>
      <c r="K26" s="44" t="str">
        <f>VLOOKUP(J26,'Sorten-, Stärkeschlüssel'!$A$2:$B$22,2)</f>
        <v>Schneide-, Bauholz</v>
      </c>
    </row>
    <row r="27" spans="1:11" x14ac:dyDescent="0.2">
      <c r="A27" s="27">
        <v>23</v>
      </c>
      <c r="B27" s="747" t="s">
        <v>10</v>
      </c>
      <c r="C27" s="748" t="s">
        <v>170</v>
      </c>
      <c r="D27" s="749" t="s">
        <v>171</v>
      </c>
      <c r="E27" s="43" t="str">
        <f>VLOOKUP(G27,'Sorten-, Stärkeschlüssel'!$D$2:$E$87,2,FALSE)</f>
        <v>2b</v>
      </c>
      <c r="F27" s="54">
        <v>5</v>
      </c>
      <c r="G27" s="315">
        <v>29</v>
      </c>
      <c r="H27" s="25">
        <f t="shared" si="0"/>
        <v>0.33</v>
      </c>
      <c r="I27" s="315">
        <v>6</v>
      </c>
      <c r="J27" s="316">
        <v>6</v>
      </c>
      <c r="K27" s="44" t="str">
        <f>VLOOKUP(J27,'Sorten-, Stärkeschlüssel'!$A$2:$B$22,2)</f>
        <v>Schneide-, Bauholz</v>
      </c>
    </row>
    <row r="28" spans="1:11" x14ac:dyDescent="0.2">
      <c r="A28" s="27">
        <v>24</v>
      </c>
      <c r="B28" s="747" t="s">
        <v>23</v>
      </c>
      <c r="C28" s="748" t="s">
        <v>170</v>
      </c>
      <c r="D28" s="749" t="s">
        <v>172</v>
      </c>
      <c r="E28" s="43" t="str">
        <f>VLOOKUP(G28,'Sorten-, Stärkeschlüssel'!$D$2:$E$87,2,FALSE)</f>
        <v>2a</v>
      </c>
      <c r="F28" s="54">
        <v>6</v>
      </c>
      <c r="G28" s="315">
        <v>22</v>
      </c>
      <c r="H28" s="25">
        <f t="shared" si="0"/>
        <v>0.23</v>
      </c>
      <c r="I28" s="315"/>
      <c r="J28" s="316">
        <v>6</v>
      </c>
      <c r="K28" s="44" t="str">
        <f>VLOOKUP(J28,'Sorten-, Stärkeschlüssel'!$A$2:$B$22,2)</f>
        <v>Schneide-, Bauholz</v>
      </c>
    </row>
    <row r="29" spans="1:11" x14ac:dyDescent="0.2">
      <c r="A29" s="27">
        <v>25</v>
      </c>
      <c r="B29" s="747" t="s">
        <v>16</v>
      </c>
      <c r="C29" s="748" t="s">
        <v>170</v>
      </c>
      <c r="D29" s="749" t="s">
        <v>171</v>
      </c>
      <c r="E29" s="43" t="str">
        <f>VLOOKUP(G29,'Sorten-, Stärkeschlüssel'!$D$2:$E$87,2,FALSE)</f>
        <v>3a</v>
      </c>
      <c r="F29" s="54">
        <v>5.2</v>
      </c>
      <c r="G29" s="315">
        <v>33</v>
      </c>
      <c r="H29" s="25">
        <f t="shared" si="0"/>
        <v>0.44</v>
      </c>
      <c r="I29" s="315"/>
      <c r="J29" s="316">
        <v>6</v>
      </c>
      <c r="K29" s="44" t="str">
        <f>VLOOKUP(J29,'Sorten-, Stärkeschlüssel'!$A$2:$B$22,2)</f>
        <v>Schneide-, Bauholz</v>
      </c>
    </row>
    <row r="30" spans="1:11" x14ac:dyDescent="0.2">
      <c r="A30" s="27">
        <v>26</v>
      </c>
      <c r="B30" s="747" t="s">
        <v>16</v>
      </c>
      <c r="C30" s="748" t="s">
        <v>170</v>
      </c>
      <c r="D30" s="749" t="s">
        <v>172</v>
      </c>
      <c r="E30" s="43" t="str">
        <f>VLOOKUP(G30,'Sorten-, Stärkeschlüssel'!$D$2:$E$87,2,FALSE)</f>
        <v>2b</v>
      </c>
      <c r="F30" s="54">
        <v>7</v>
      </c>
      <c r="G30" s="315">
        <v>28</v>
      </c>
      <c r="H30" s="25">
        <f t="shared" si="0"/>
        <v>0.43</v>
      </c>
      <c r="I30" s="315"/>
      <c r="J30" s="316"/>
      <c r="K30" s="44" t="e">
        <f>VLOOKUP(J30,'Sorten-, Stärkeschlüssel'!$A$2:$B$22,2)</f>
        <v>#N/A</v>
      </c>
    </row>
    <row r="31" spans="1:11" x14ac:dyDescent="0.2">
      <c r="A31" s="27">
        <v>27</v>
      </c>
      <c r="B31" s="747" t="s">
        <v>16</v>
      </c>
      <c r="C31" s="748" t="s">
        <v>170</v>
      </c>
      <c r="D31" s="749" t="s">
        <v>178</v>
      </c>
      <c r="E31" s="43" t="str">
        <f>VLOOKUP(G31,'Sorten-, Stärkeschlüssel'!$D$2:$E$87,2,FALSE)</f>
        <v>3a</v>
      </c>
      <c r="F31" s="54">
        <v>5.2</v>
      </c>
      <c r="G31" s="315">
        <v>34</v>
      </c>
      <c r="H31" s="25">
        <f t="shared" si="0"/>
        <v>0.47</v>
      </c>
      <c r="I31" s="315"/>
      <c r="J31" s="316"/>
      <c r="K31" s="44" t="e">
        <f>VLOOKUP(J31,'Sorten-, Stärkeschlüssel'!$A$2:$B$22,2)</f>
        <v>#N/A</v>
      </c>
    </row>
    <row r="32" spans="1:11" x14ac:dyDescent="0.2">
      <c r="A32" s="27">
        <v>28</v>
      </c>
      <c r="B32" s="747" t="s">
        <v>16</v>
      </c>
      <c r="C32" s="748" t="s">
        <v>170</v>
      </c>
      <c r="D32" s="749" t="s">
        <v>178</v>
      </c>
      <c r="E32" s="43">
        <f>VLOOKUP(G32,'Sorten-, Stärkeschlüssel'!$D$2:$E$87,2,FALSE)</f>
        <v>5</v>
      </c>
      <c r="F32" s="54">
        <v>4.8</v>
      </c>
      <c r="G32" s="315">
        <v>51</v>
      </c>
      <c r="H32" s="25">
        <f t="shared" si="0"/>
        <v>0.98</v>
      </c>
      <c r="I32" s="315"/>
      <c r="J32" s="316"/>
      <c r="K32" s="44" t="e">
        <f>VLOOKUP(J32,'Sorten-, Stärkeschlüssel'!$A$2:$B$22,2)</f>
        <v>#N/A</v>
      </c>
    </row>
    <row r="33" spans="1:11" x14ac:dyDescent="0.2">
      <c r="A33" s="27">
        <v>29</v>
      </c>
      <c r="B33" s="747" t="s">
        <v>16</v>
      </c>
      <c r="C33" s="748" t="s">
        <v>170</v>
      </c>
      <c r="D33" s="749" t="s">
        <v>171</v>
      </c>
      <c r="E33" s="43">
        <f>VLOOKUP(G33,'Sorten-, Stärkeschlüssel'!$D$2:$E$87,2,FALSE)</f>
        <v>4</v>
      </c>
      <c r="F33" s="54">
        <v>6</v>
      </c>
      <c r="G33" s="315">
        <v>43</v>
      </c>
      <c r="H33" s="25">
        <f t="shared" si="0"/>
        <v>0.87</v>
      </c>
      <c r="I33" s="315"/>
      <c r="J33" s="316"/>
      <c r="K33" s="44" t="e">
        <f>VLOOKUP(J33,'Sorten-, Stärkeschlüssel'!$A$2:$B$22,2)</f>
        <v>#N/A</v>
      </c>
    </row>
    <row r="34" spans="1:11" x14ac:dyDescent="0.2">
      <c r="A34" s="27">
        <v>30</v>
      </c>
      <c r="B34" s="747" t="s">
        <v>16</v>
      </c>
      <c r="C34" s="748" t="s">
        <v>170</v>
      </c>
      <c r="D34" s="749" t="s">
        <v>173</v>
      </c>
      <c r="E34" s="43" t="str">
        <f>VLOOKUP(G34,'Sorten-, Stärkeschlüssel'!$D$2:$E$87,2,FALSE)</f>
        <v>2a</v>
      </c>
      <c r="F34" s="54">
        <v>5</v>
      </c>
      <c r="G34" s="315">
        <v>20</v>
      </c>
      <c r="H34" s="25">
        <f t="shared" si="0"/>
        <v>0.16</v>
      </c>
      <c r="I34" s="315"/>
      <c r="J34" s="316"/>
      <c r="K34" s="44" t="e">
        <f>VLOOKUP(J34,'Sorten-, Stärkeschlüssel'!$A$2:$B$22,2)</f>
        <v>#N/A</v>
      </c>
    </row>
    <row r="35" spans="1:11" x14ac:dyDescent="0.2">
      <c r="A35" s="27">
        <v>31</v>
      </c>
      <c r="B35" s="576"/>
      <c r="C35" s="23"/>
      <c r="D35" s="314"/>
      <c r="E35" s="43" t="e">
        <f>VLOOKUP(G35,'Sorten-, Stärkeschlüssel'!$D$2:$E$87,2,FALSE)</f>
        <v>#N/A</v>
      </c>
      <c r="F35" s="54"/>
      <c r="G35" s="315"/>
      <c r="H35" s="25">
        <f t="shared" si="0"/>
        <v>0</v>
      </c>
      <c r="I35" s="315"/>
      <c r="J35" s="316"/>
      <c r="K35" s="44" t="e">
        <f>VLOOKUP(J35,'Sorten-, Stärkeschlüssel'!$A$2:$B$22,2)</f>
        <v>#N/A</v>
      </c>
    </row>
    <row r="36" spans="1:11" x14ac:dyDescent="0.2">
      <c r="A36" s="27">
        <v>32</v>
      </c>
      <c r="B36" s="576"/>
      <c r="C36" s="23"/>
      <c r="D36" s="314"/>
      <c r="E36" s="43" t="e">
        <f>VLOOKUP(G36,'Sorten-, Stärkeschlüssel'!$D$2:$E$87,2,FALSE)</f>
        <v>#N/A</v>
      </c>
      <c r="F36" s="54"/>
      <c r="G36" s="315"/>
      <c r="H36" s="25">
        <f t="shared" si="0"/>
        <v>0</v>
      </c>
      <c r="I36" s="315"/>
      <c r="J36" s="316"/>
      <c r="K36" s="44" t="e">
        <f>VLOOKUP(J36,'Sorten-, Stärkeschlüssel'!$A$2:$B$22,2)</f>
        <v>#N/A</v>
      </c>
    </row>
    <row r="37" spans="1:11" x14ac:dyDescent="0.2">
      <c r="A37" s="27">
        <v>33</v>
      </c>
      <c r="B37" s="576"/>
      <c r="C37" s="23"/>
      <c r="D37" s="314"/>
      <c r="E37" s="43" t="e">
        <f>VLOOKUP(G37,'Sorten-, Stärkeschlüssel'!$D$2:$E$87,2,FALSE)</f>
        <v>#N/A</v>
      </c>
      <c r="F37" s="54"/>
      <c r="G37" s="315"/>
      <c r="H37" s="25">
        <f t="shared" si="0"/>
        <v>0</v>
      </c>
      <c r="I37" s="315"/>
      <c r="J37" s="316"/>
      <c r="K37" s="44" t="e">
        <f>VLOOKUP(J37,'Sorten-, Stärkeschlüssel'!$A$2:$B$22,2)</f>
        <v>#N/A</v>
      </c>
    </row>
    <row r="38" spans="1:11" x14ac:dyDescent="0.2">
      <c r="A38" s="27">
        <v>34</v>
      </c>
      <c r="B38" s="576"/>
      <c r="C38" s="23"/>
      <c r="D38" s="314"/>
      <c r="E38" s="43" t="e">
        <f>VLOOKUP(G38,'Sorten-, Stärkeschlüssel'!$D$2:$E$87,2,FALSE)</f>
        <v>#N/A</v>
      </c>
      <c r="F38" s="54"/>
      <c r="G38" s="315"/>
      <c r="H38" s="25">
        <f t="shared" si="0"/>
        <v>0</v>
      </c>
      <c r="I38" s="315"/>
      <c r="J38" s="316"/>
      <c r="K38" s="44" t="e">
        <f>VLOOKUP(J38,'Sorten-, Stärkeschlüssel'!$A$2:$B$22,2)</f>
        <v>#N/A</v>
      </c>
    </row>
    <row r="39" spans="1:11" x14ac:dyDescent="0.2">
      <c r="A39" s="27">
        <v>35</v>
      </c>
      <c r="B39" s="576"/>
      <c r="C39" s="23"/>
      <c r="D39" s="314"/>
      <c r="E39" s="43" t="e">
        <f>VLOOKUP(G39,'Sorten-, Stärkeschlüssel'!$D$2:$E$87,2,FALSE)</f>
        <v>#N/A</v>
      </c>
      <c r="F39" s="54"/>
      <c r="G39" s="315"/>
      <c r="H39" s="25">
        <f t="shared" si="0"/>
        <v>0</v>
      </c>
      <c r="I39" s="315"/>
      <c r="J39" s="316"/>
      <c r="K39" s="44" t="e">
        <f>VLOOKUP(J39,'Sorten-, Stärkeschlüssel'!$A$2:$B$22,2)</f>
        <v>#N/A</v>
      </c>
    </row>
    <row r="40" spans="1:11" x14ac:dyDescent="0.2">
      <c r="A40" s="27">
        <v>36</v>
      </c>
      <c r="B40" s="576"/>
      <c r="C40" s="23"/>
      <c r="D40" s="314"/>
      <c r="E40" s="43" t="e">
        <f>VLOOKUP(G40,'Sorten-, Stärkeschlüssel'!$D$2:$E$87,2,FALSE)</f>
        <v>#N/A</v>
      </c>
      <c r="F40" s="54"/>
      <c r="G40" s="315"/>
      <c r="H40" s="25">
        <f t="shared" si="0"/>
        <v>0</v>
      </c>
      <c r="I40" s="315"/>
      <c r="J40" s="316"/>
      <c r="K40" s="44" t="e">
        <f>VLOOKUP(J40,'Sorten-, Stärkeschlüssel'!$A$2:$B$22,2)</f>
        <v>#N/A</v>
      </c>
    </row>
    <row r="41" spans="1:11" x14ac:dyDescent="0.2">
      <c r="A41" s="27">
        <v>37</v>
      </c>
      <c r="B41" s="576"/>
      <c r="C41" s="23"/>
      <c r="D41" s="314"/>
      <c r="E41" s="43" t="e">
        <f>VLOOKUP(G41,'Sorten-, Stärkeschlüssel'!$D$2:$E$87,2,FALSE)</f>
        <v>#N/A</v>
      </c>
      <c r="F41" s="54"/>
      <c r="G41" s="315"/>
      <c r="H41" s="25">
        <f t="shared" si="0"/>
        <v>0</v>
      </c>
      <c r="I41" s="315"/>
      <c r="J41" s="316"/>
      <c r="K41" s="44" t="e">
        <f>VLOOKUP(J41,'Sorten-, Stärkeschlüssel'!$A$2:$B$22,2)</f>
        <v>#N/A</v>
      </c>
    </row>
    <row r="42" spans="1:11" x14ac:dyDescent="0.2">
      <c r="A42" s="27">
        <v>38</v>
      </c>
      <c r="B42" s="576"/>
      <c r="C42" s="23"/>
      <c r="D42" s="314"/>
      <c r="E42" s="43" t="e">
        <f>VLOOKUP(G42,'Sorten-, Stärkeschlüssel'!$D$2:$E$87,2,FALSE)</f>
        <v>#N/A</v>
      </c>
      <c r="F42" s="54"/>
      <c r="G42" s="315"/>
      <c r="H42" s="25">
        <f t="shared" si="0"/>
        <v>0</v>
      </c>
      <c r="I42" s="315"/>
      <c r="J42" s="316"/>
      <c r="K42" s="44" t="e">
        <f>VLOOKUP(J42,'Sorten-, Stärkeschlüssel'!$A$2:$B$22,2)</f>
        <v>#N/A</v>
      </c>
    </row>
    <row r="43" spans="1:11" x14ac:dyDescent="0.2">
      <c r="A43" s="27">
        <v>39</v>
      </c>
      <c r="B43" s="576"/>
      <c r="C43" s="23"/>
      <c r="D43" s="314"/>
      <c r="E43" s="43" t="e">
        <f>VLOOKUP(G43,'Sorten-, Stärkeschlüssel'!$D$2:$E$87,2,FALSE)</f>
        <v>#N/A</v>
      </c>
      <c r="F43" s="54"/>
      <c r="G43" s="315"/>
      <c r="H43" s="25">
        <f t="shared" si="0"/>
        <v>0</v>
      </c>
      <c r="I43" s="315"/>
      <c r="J43" s="316"/>
      <c r="K43" s="44" t="e">
        <f>VLOOKUP(J43,'Sorten-, Stärkeschlüssel'!$A$2:$B$22,2)</f>
        <v>#N/A</v>
      </c>
    </row>
    <row r="44" spans="1:11" x14ac:dyDescent="0.2">
      <c r="A44" s="27">
        <v>40</v>
      </c>
      <c r="B44" s="576"/>
      <c r="C44" s="23"/>
      <c r="D44" s="314"/>
      <c r="E44" s="43" t="e">
        <f>VLOOKUP(G44,'Sorten-, Stärkeschlüssel'!$D$2:$E$87,2,FALSE)</f>
        <v>#N/A</v>
      </c>
      <c r="F44" s="54"/>
      <c r="G44" s="315"/>
      <c r="H44" s="25">
        <f t="shared" si="0"/>
        <v>0</v>
      </c>
      <c r="I44" s="315"/>
      <c r="J44" s="316"/>
      <c r="K44" s="44" t="e">
        <f>VLOOKUP(J44,'Sorten-, Stärkeschlüssel'!$A$2:$B$22,2)</f>
        <v>#N/A</v>
      </c>
    </row>
    <row r="45" spans="1:11" x14ac:dyDescent="0.2">
      <c r="A45" s="27">
        <v>41</v>
      </c>
      <c r="B45" s="576"/>
      <c r="C45" s="23"/>
      <c r="D45" s="314"/>
      <c r="E45" s="43" t="e">
        <f>VLOOKUP(G45,'Sorten-, Stärkeschlüssel'!$D$2:$E$87,2,FALSE)</f>
        <v>#N/A</v>
      </c>
      <c r="F45" s="54"/>
      <c r="G45" s="315"/>
      <c r="H45" s="25">
        <f t="shared" si="0"/>
        <v>0</v>
      </c>
      <c r="I45" s="315"/>
      <c r="J45" s="316"/>
      <c r="K45" s="44" t="e">
        <f>VLOOKUP(J45,'Sorten-, Stärkeschlüssel'!$A$2:$B$22,2)</f>
        <v>#N/A</v>
      </c>
    </row>
    <row r="46" spans="1:11" x14ac:dyDescent="0.2">
      <c r="A46" s="27">
        <v>42</v>
      </c>
      <c r="B46" s="576"/>
      <c r="C46" s="23"/>
      <c r="D46" s="314"/>
      <c r="E46" s="43" t="e">
        <f>VLOOKUP(G46,'Sorten-, Stärkeschlüssel'!$D$2:$E$87,2,FALSE)</f>
        <v>#N/A</v>
      </c>
      <c r="F46" s="54"/>
      <c r="G46" s="315"/>
      <c r="H46" s="25">
        <f t="shared" si="0"/>
        <v>0</v>
      </c>
      <c r="I46" s="315"/>
      <c r="J46" s="316"/>
      <c r="K46" s="44" t="e">
        <f>VLOOKUP(J46,'Sorten-, Stärkeschlüssel'!$A$2:$B$22,2)</f>
        <v>#N/A</v>
      </c>
    </row>
    <row r="47" spans="1:11" x14ac:dyDescent="0.2">
      <c r="A47" s="27">
        <v>43</v>
      </c>
      <c r="B47" s="576"/>
      <c r="C47" s="23"/>
      <c r="D47" s="314"/>
      <c r="E47" s="43" t="e">
        <f>VLOOKUP(G47,'Sorten-, Stärkeschlüssel'!$D$2:$E$87,2,FALSE)</f>
        <v>#N/A</v>
      </c>
      <c r="F47" s="54"/>
      <c r="G47" s="315"/>
      <c r="H47" s="25">
        <f t="shared" si="0"/>
        <v>0</v>
      </c>
      <c r="I47" s="315"/>
      <c r="J47" s="316"/>
      <c r="K47" s="44" t="e">
        <f>VLOOKUP(J47,'Sorten-, Stärkeschlüssel'!$A$2:$B$22,2)</f>
        <v>#N/A</v>
      </c>
    </row>
    <row r="48" spans="1:11" x14ac:dyDescent="0.2">
      <c r="A48" s="27">
        <v>44</v>
      </c>
      <c r="B48" s="576"/>
      <c r="C48" s="23"/>
      <c r="D48" s="314"/>
      <c r="E48" s="43" t="e">
        <f>VLOOKUP(G48,'Sorten-, Stärkeschlüssel'!$D$2:$E$87,2,FALSE)</f>
        <v>#N/A</v>
      </c>
      <c r="F48" s="54"/>
      <c r="G48" s="315"/>
      <c r="H48" s="25">
        <f t="shared" si="0"/>
        <v>0</v>
      </c>
      <c r="I48" s="315"/>
      <c r="J48" s="316"/>
      <c r="K48" s="44" t="e">
        <f>VLOOKUP(J48,'Sorten-, Stärkeschlüssel'!$A$2:$B$22,2)</f>
        <v>#N/A</v>
      </c>
    </row>
    <row r="49" spans="1:11" x14ac:dyDescent="0.2">
      <c r="A49" s="27">
        <v>45</v>
      </c>
      <c r="B49" s="576"/>
      <c r="C49" s="23"/>
      <c r="D49" s="314"/>
      <c r="E49" s="43" t="e">
        <f>VLOOKUP(G49,'Sorten-, Stärkeschlüssel'!$D$2:$E$87,2,FALSE)</f>
        <v>#N/A</v>
      </c>
      <c r="F49" s="54"/>
      <c r="G49" s="315"/>
      <c r="H49" s="25">
        <f t="shared" si="0"/>
        <v>0</v>
      </c>
      <c r="I49" s="315"/>
      <c r="J49" s="316"/>
      <c r="K49" s="44" t="e">
        <f>VLOOKUP(J49,'Sorten-, Stärkeschlüssel'!$A$2:$B$22,2)</f>
        <v>#N/A</v>
      </c>
    </row>
    <row r="50" spans="1:11" x14ac:dyDescent="0.2">
      <c r="A50" s="27">
        <v>46</v>
      </c>
      <c r="B50" s="576"/>
      <c r="C50" s="23"/>
      <c r="D50" s="314"/>
      <c r="E50" s="43" t="e">
        <f>VLOOKUP(G50,'Sorten-, Stärkeschlüssel'!$D$2:$E$87,2,FALSE)</f>
        <v>#N/A</v>
      </c>
      <c r="F50" s="54"/>
      <c r="G50" s="315"/>
      <c r="H50" s="25">
        <f t="shared" si="0"/>
        <v>0</v>
      </c>
      <c r="I50" s="315"/>
      <c r="J50" s="316"/>
      <c r="K50" s="44" t="e">
        <f>VLOOKUP(J50,'Sorten-, Stärkeschlüssel'!$A$2:$B$22,2)</f>
        <v>#N/A</v>
      </c>
    </row>
    <row r="51" spans="1:11" x14ac:dyDescent="0.2">
      <c r="A51" s="27">
        <v>47</v>
      </c>
      <c r="B51" s="576"/>
      <c r="C51" s="23"/>
      <c r="D51" s="314"/>
      <c r="E51" s="43" t="e">
        <f>VLOOKUP(G51,'Sorten-, Stärkeschlüssel'!$D$2:$E$87,2,FALSE)</f>
        <v>#N/A</v>
      </c>
      <c r="F51" s="54"/>
      <c r="G51" s="315"/>
      <c r="H51" s="25">
        <f t="shared" si="0"/>
        <v>0</v>
      </c>
      <c r="I51" s="315"/>
      <c r="J51" s="316"/>
      <c r="K51" s="44" t="e">
        <f>VLOOKUP(J51,'Sorten-, Stärkeschlüssel'!$A$2:$B$22,2)</f>
        <v>#N/A</v>
      </c>
    </row>
    <row r="52" spans="1:11" x14ac:dyDescent="0.2">
      <c r="A52" s="27">
        <v>48</v>
      </c>
      <c r="B52" s="576"/>
      <c r="C52" s="23"/>
      <c r="D52" s="314"/>
      <c r="E52" s="43" t="e">
        <f>VLOOKUP(G52,'Sorten-, Stärkeschlüssel'!$D$2:$E$87,2,FALSE)</f>
        <v>#N/A</v>
      </c>
      <c r="F52" s="54"/>
      <c r="G52" s="315"/>
      <c r="H52" s="25">
        <f t="shared" si="0"/>
        <v>0</v>
      </c>
      <c r="I52" s="315"/>
      <c r="J52" s="316"/>
      <c r="K52" s="44" t="e">
        <f>VLOOKUP(J52,'Sorten-, Stärkeschlüssel'!$A$2:$B$22,2)</f>
        <v>#N/A</v>
      </c>
    </row>
    <row r="53" spans="1:11" x14ac:dyDescent="0.2">
      <c r="A53" s="27">
        <v>49</v>
      </c>
      <c r="B53" s="576"/>
      <c r="C53" s="23"/>
      <c r="D53" s="314"/>
      <c r="E53" s="43" t="e">
        <f>VLOOKUP(G53,'Sorten-, Stärkeschlüssel'!$D$2:$E$87,2,FALSE)</f>
        <v>#N/A</v>
      </c>
      <c r="F53" s="54"/>
      <c r="G53" s="315"/>
      <c r="H53" s="25">
        <f t="shared" si="0"/>
        <v>0</v>
      </c>
      <c r="I53" s="315"/>
      <c r="J53" s="316"/>
      <c r="K53" s="44" t="e">
        <f>VLOOKUP(J53,'Sorten-, Stärkeschlüssel'!$A$2:$B$22,2)</f>
        <v>#N/A</v>
      </c>
    </row>
    <row r="54" spans="1:11" x14ac:dyDescent="0.2">
      <c r="A54" s="27">
        <v>50</v>
      </c>
      <c r="B54" s="576"/>
      <c r="C54" s="314"/>
      <c r="D54" s="314"/>
      <c r="E54" s="43" t="e">
        <f>VLOOKUP(G54,'Sorten-, Stärkeschlüssel'!$D$2:$E$87,2,FALSE)</f>
        <v>#N/A</v>
      </c>
      <c r="F54" s="54"/>
      <c r="G54" s="315"/>
      <c r="H54" s="25">
        <f t="shared" si="0"/>
        <v>0</v>
      </c>
      <c r="I54" s="315"/>
      <c r="J54" s="316"/>
      <c r="K54" s="44" t="e">
        <f>VLOOKUP(J54,'Sorten-, Stärkeschlüssel'!$A$2:$B$22,2)</f>
        <v>#N/A</v>
      </c>
    </row>
    <row r="55" spans="1:11" x14ac:dyDescent="0.2">
      <c r="A55" s="27">
        <v>51</v>
      </c>
      <c r="B55" s="576"/>
      <c r="C55" s="314"/>
      <c r="D55" s="314"/>
      <c r="E55" s="43" t="e">
        <f>VLOOKUP(G55,'Sorten-, Stärkeschlüssel'!$D$2:$E$87,2,FALSE)</f>
        <v>#N/A</v>
      </c>
      <c r="F55" s="54"/>
      <c r="G55" s="315"/>
      <c r="H55" s="25">
        <f t="shared" si="0"/>
        <v>0</v>
      </c>
      <c r="I55" s="315"/>
      <c r="J55" s="316"/>
      <c r="K55" s="44" t="e">
        <f>VLOOKUP(J55,'Sorten-, Stärkeschlüssel'!$A$2:$B$22,2)</f>
        <v>#N/A</v>
      </c>
    </row>
    <row r="56" spans="1:11" x14ac:dyDescent="0.2">
      <c r="A56" s="27">
        <v>52</v>
      </c>
      <c r="B56" s="576"/>
      <c r="C56" s="314"/>
      <c r="D56" s="314"/>
      <c r="E56" s="43" t="e">
        <f>VLOOKUP(G56,'Sorten-, Stärkeschlüssel'!$D$2:$E$87,2,FALSE)</f>
        <v>#N/A</v>
      </c>
      <c r="F56" s="54"/>
      <c r="G56" s="315"/>
      <c r="H56" s="25">
        <f t="shared" si="0"/>
        <v>0</v>
      </c>
      <c r="I56" s="315"/>
      <c r="J56" s="316"/>
      <c r="K56" s="44" t="e">
        <f>VLOOKUP(J56,'Sorten-, Stärkeschlüssel'!$A$2:$B$22,2)</f>
        <v>#N/A</v>
      </c>
    </row>
    <row r="57" spans="1:11" x14ac:dyDescent="0.2">
      <c r="A57" s="27">
        <v>53</v>
      </c>
      <c r="B57" s="576"/>
      <c r="C57" s="314"/>
      <c r="D57" s="314"/>
      <c r="E57" s="43" t="e">
        <f>VLOOKUP(G57,'Sorten-, Stärkeschlüssel'!$D$2:$E$87,2,FALSE)</f>
        <v>#N/A</v>
      </c>
      <c r="F57" s="54"/>
      <c r="G57" s="315"/>
      <c r="H57" s="25">
        <f t="shared" si="0"/>
        <v>0</v>
      </c>
      <c r="I57" s="315"/>
      <c r="J57" s="316"/>
      <c r="K57" s="44" t="e">
        <f>VLOOKUP(J57,'Sorten-, Stärkeschlüssel'!$A$2:$B$22,2)</f>
        <v>#N/A</v>
      </c>
    </row>
    <row r="58" spans="1:11" x14ac:dyDescent="0.2">
      <c r="A58" s="27">
        <v>54</v>
      </c>
      <c r="B58" s="576"/>
      <c r="C58" s="314"/>
      <c r="D58" s="314"/>
      <c r="E58" s="43" t="e">
        <f>VLOOKUP(G58,'Sorten-, Stärkeschlüssel'!$D$2:$E$87,2,FALSE)</f>
        <v>#N/A</v>
      </c>
      <c r="F58" s="54"/>
      <c r="G58" s="315"/>
      <c r="H58" s="25">
        <f t="shared" si="0"/>
        <v>0</v>
      </c>
      <c r="I58" s="315"/>
      <c r="J58" s="316"/>
      <c r="K58" s="44" t="e">
        <f>VLOOKUP(J58,'Sorten-, Stärkeschlüssel'!$A$2:$B$22,2)</f>
        <v>#N/A</v>
      </c>
    </row>
    <row r="59" spans="1:11" x14ac:dyDescent="0.2">
      <c r="A59" s="27">
        <v>55</v>
      </c>
      <c r="B59" s="576"/>
      <c r="C59" s="314"/>
      <c r="D59" s="314"/>
      <c r="E59" s="43" t="e">
        <f>VLOOKUP(G59,'Sorten-, Stärkeschlüssel'!$D$2:$E$87,2,FALSE)</f>
        <v>#N/A</v>
      </c>
      <c r="F59" s="54"/>
      <c r="G59" s="315"/>
      <c r="H59" s="25">
        <f t="shared" si="0"/>
        <v>0</v>
      </c>
      <c r="I59" s="315"/>
      <c r="J59" s="316"/>
      <c r="K59" s="44" t="e">
        <f>VLOOKUP(J59,'Sorten-, Stärkeschlüssel'!$A$2:$B$22,2)</f>
        <v>#N/A</v>
      </c>
    </row>
    <row r="60" spans="1:11" x14ac:dyDescent="0.2">
      <c r="A60" s="27">
        <v>56</v>
      </c>
      <c r="B60" s="576"/>
      <c r="C60" s="314"/>
      <c r="D60" s="314"/>
      <c r="E60" s="43" t="e">
        <f>VLOOKUP(G60,'Sorten-, Stärkeschlüssel'!$D$2:$E$87,2,FALSE)</f>
        <v>#N/A</v>
      </c>
      <c r="F60" s="54"/>
      <c r="G60" s="315"/>
      <c r="H60" s="25">
        <f t="shared" si="0"/>
        <v>0</v>
      </c>
      <c r="I60" s="315"/>
      <c r="J60" s="316"/>
      <c r="K60" s="44" t="e">
        <f>VLOOKUP(J60,'Sorten-, Stärkeschlüssel'!$A$2:$B$22,2)</f>
        <v>#N/A</v>
      </c>
    </row>
    <row r="61" spans="1:11" x14ac:dyDescent="0.2">
      <c r="A61" s="27">
        <v>57</v>
      </c>
      <c r="B61" s="576"/>
      <c r="C61" s="314"/>
      <c r="D61" s="314"/>
      <c r="E61" s="43" t="e">
        <f>VLOOKUP(G61,'Sorten-, Stärkeschlüssel'!$D$2:$E$87,2,FALSE)</f>
        <v>#N/A</v>
      </c>
      <c r="F61" s="54"/>
      <c r="G61" s="315"/>
      <c r="H61" s="25">
        <f t="shared" si="0"/>
        <v>0</v>
      </c>
      <c r="I61" s="315"/>
      <c r="J61" s="316"/>
      <c r="K61" s="44" t="e">
        <f>VLOOKUP(J61,'Sorten-, Stärkeschlüssel'!$A$2:$B$22,2)</f>
        <v>#N/A</v>
      </c>
    </row>
    <row r="62" spans="1:11" x14ac:dyDescent="0.2">
      <c r="A62" s="27">
        <v>58</v>
      </c>
      <c r="B62" s="576"/>
      <c r="C62" s="314"/>
      <c r="D62" s="314"/>
      <c r="E62" s="43" t="e">
        <f>VLOOKUP(G62,'Sorten-, Stärkeschlüssel'!$D$2:$E$87,2,FALSE)</f>
        <v>#N/A</v>
      </c>
      <c r="F62" s="54"/>
      <c r="G62" s="315"/>
      <c r="H62" s="25">
        <f t="shared" si="0"/>
        <v>0</v>
      </c>
      <c r="I62" s="315"/>
      <c r="J62" s="316"/>
      <c r="K62" s="44" t="e">
        <f>VLOOKUP(J62,'Sorten-, Stärkeschlüssel'!$A$2:$B$22,2)</f>
        <v>#N/A</v>
      </c>
    </row>
    <row r="63" spans="1:11" x14ac:dyDescent="0.2">
      <c r="A63" s="27">
        <v>59</v>
      </c>
      <c r="B63" s="576"/>
      <c r="C63" s="314"/>
      <c r="D63" s="314"/>
      <c r="E63" s="43" t="e">
        <f>VLOOKUP(G63,'Sorten-, Stärkeschlüssel'!$D$2:$E$87,2,FALSE)</f>
        <v>#N/A</v>
      </c>
      <c r="F63" s="54"/>
      <c r="G63" s="315"/>
      <c r="H63" s="25">
        <f t="shared" si="0"/>
        <v>0</v>
      </c>
      <c r="I63" s="315"/>
      <c r="J63" s="316"/>
      <c r="K63" s="44" t="e">
        <f>VLOOKUP(J63,'Sorten-, Stärkeschlüssel'!$A$2:$B$22,2)</f>
        <v>#N/A</v>
      </c>
    </row>
    <row r="64" spans="1:11" x14ac:dyDescent="0.2">
      <c r="A64" s="27">
        <v>60</v>
      </c>
      <c r="B64" s="576"/>
      <c r="C64" s="314"/>
      <c r="D64" s="314"/>
      <c r="E64" s="43" t="e">
        <f>VLOOKUP(G64,'Sorten-, Stärkeschlüssel'!$D$2:$E$87,2,FALSE)</f>
        <v>#N/A</v>
      </c>
      <c r="F64" s="54"/>
      <c r="G64" s="315"/>
      <c r="H64" s="25">
        <f t="shared" si="0"/>
        <v>0</v>
      </c>
      <c r="I64" s="315"/>
      <c r="J64" s="316"/>
      <c r="K64" s="44" t="e">
        <f>VLOOKUP(J64,'Sorten-, Stärkeschlüssel'!$A$2:$B$22,2)</f>
        <v>#N/A</v>
      </c>
    </row>
    <row r="65" spans="1:11" x14ac:dyDescent="0.2">
      <c r="A65" s="27">
        <v>61</v>
      </c>
      <c r="B65" s="576"/>
      <c r="C65" s="314"/>
      <c r="D65" s="314"/>
      <c r="E65" s="43" t="e">
        <f>VLOOKUP(G65,'Sorten-, Stärkeschlüssel'!$D$2:$E$87,2,FALSE)</f>
        <v>#N/A</v>
      </c>
      <c r="F65" s="54"/>
      <c r="G65" s="315"/>
      <c r="H65" s="25">
        <f t="shared" si="0"/>
        <v>0</v>
      </c>
      <c r="I65" s="315"/>
      <c r="J65" s="316"/>
      <c r="K65" s="44" t="e">
        <f>VLOOKUP(J65,'Sorten-, Stärkeschlüssel'!$A$2:$B$22,2)</f>
        <v>#N/A</v>
      </c>
    </row>
    <row r="66" spans="1:11" x14ac:dyDescent="0.2">
      <c r="A66" s="27">
        <v>62</v>
      </c>
      <c r="B66" s="576"/>
      <c r="C66" s="314"/>
      <c r="D66" s="314"/>
      <c r="E66" s="43" t="e">
        <f>VLOOKUP(G66,'Sorten-, Stärkeschlüssel'!$D$2:$E$87,2,FALSE)</f>
        <v>#N/A</v>
      </c>
      <c r="F66" s="54"/>
      <c r="G66" s="315"/>
      <c r="H66" s="25">
        <f t="shared" si="0"/>
        <v>0</v>
      </c>
      <c r="I66" s="315"/>
      <c r="J66" s="316"/>
      <c r="K66" s="44" t="e">
        <f>VLOOKUP(J66,'Sorten-, Stärkeschlüssel'!$A$2:$B$22,2)</f>
        <v>#N/A</v>
      </c>
    </row>
    <row r="67" spans="1:11" x14ac:dyDescent="0.2">
      <c r="A67" s="27">
        <v>63</v>
      </c>
      <c r="B67" s="576"/>
      <c r="C67" s="314"/>
      <c r="D67" s="314"/>
      <c r="E67" s="43" t="e">
        <f>VLOOKUP(G67,'Sorten-, Stärkeschlüssel'!$D$2:$E$87,2,FALSE)</f>
        <v>#N/A</v>
      </c>
      <c r="F67" s="54"/>
      <c r="G67" s="315"/>
      <c r="H67" s="25">
        <f t="shared" si="0"/>
        <v>0</v>
      </c>
      <c r="I67" s="315"/>
      <c r="J67" s="316"/>
      <c r="K67" s="44" t="e">
        <f>VLOOKUP(J67,'Sorten-, Stärkeschlüssel'!$A$2:$B$22,2)</f>
        <v>#N/A</v>
      </c>
    </row>
    <row r="68" spans="1:11" x14ac:dyDescent="0.2">
      <c r="A68" s="27">
        <v>64</v>
      </c>
      <c r="B68" s="576"/>
      <c r="C68" s="314"/>
      <c r="D68" s="314"/>
      <c r="E68" s="43" t="e">
        <f>VLOOKUP(G68,'Sorten-, Stärkeschlüssel'!$D$2:$E$87,2,FALSE)</f>
        <v>#N/A</v>
      </c>
      <c r="F68" s="54"/>
      <c r="G68" s="315"/>
      <c r="H68" s="25">
        <f t="shared" si="0"/>
        <v>0</v>
      </c>
      <c r="I68" s="315"/>
      <c r="J68" s="316"/>
      <c r="K68" s="44" t="e">
        <f>VLOOKUP(J68,'Sorten-, Stärkeschlüssel'!$A$2:$B$22,2)</f>
        <v>#N/A</v>
      </c>
    </row>
    <row r="69" spans="1:11" x14ac:dyDescent="0.2">
      <c r="A69" s="27">
        <v>65</v>
      </c>
      <c r="B69" s="576"/>
      <c r="C69" s="314"/>
      <c r="D69" s="314"/>
      <c r="E69" s="43" t="e">
        <f>VLOOKUP(G69,'Sorten-, Stärkeschlüssel'!$D$2:$E$87,2,FALSE)</f>
        <v>#N/A</v>
      </c>
      <c r="F69" s="54"/>
      <c r="G69" s="315"/>
      <c r="H69" s="25">
        <f t="shared" ref="H69:H132" si="1">PRODUCT(G69/200*G69/200*3.1415*F69)</f>
        <v>0</v>
      </c>
      <c r="I69" s="315"/>
      <c r="J69" s="316"/>
      <c r="K69" s="44" t="e">
        <f>VLOOKUP(J69,'Sorten-, Stärkeschlüssel'!$A$2:$B$22,2)</f>
        <v>#N/A</v>
      </c>
    </row>
    <row r="70" spans="1:11" x14ac:dyDescent="0.2">
      <c r="A70" s="27">
        <v>66</v>
      </c>
      <c r="B70" s="576"/>
      <c r="C70" s="314"/>
      <c r="D70" s="314"/>
      <c r="E70" s="43" t="e">
        <f>VLOOKUP(G70,'Sorten-, Stärkeschlüssel'!$D$2:$E$87,2,FALSE)</f>
        <v>#N/A</v>
      </c>
      <c r="F70" s="54"/>
      <c r="G70" s="315"/>
      <c r="H70" s="25">
        <f t="shared" si="1"/>
        <v>0</v>
      </c>
      <c r="I70" s="315"/>
      <c r="J70" s="316"/>
      <c r="K70" s="44" t="e">
        <f>VLOOKUP(J70,'Sorten-, Stärkeschlüssel'!$A$2:$B$22,2)</f>
        <v>#N/A</v>
      </c>
    </row>
    <row r="71" spans="1:11" x14ac:dyDescent="0.2">
      <c r="A71" s="27">
        <v>67</v>
      </c>
      <c r="B71" s="576"/>
      <c r="C71" s="314"/>
      <c r="D71" s="314"/>
      <c r="E71" s="43" t="e">
        <f>VLOOKUP(G71,'Sorten-, Stärkeschlüssel'!$D$2:$E$87,2,FALSE)</f>
        <v>#N/A</v>
      </c>
      <c r="F71" s="54"/>
      <c r="G71" s="315"/>
      <c r="H71" s="25">
        <f t="shared" si="1"/>
        <v>0</v>
      </c>
      <c r="I71" s="315"/>
      <c r="J71" s="316"/>
      <c r="K71" s="44" t="e">
        <f>VLOOKUP(J71,'Sorten-, Stärkeschlüssel'!$A$2:$B$22,2)</f>
        <v>#N/A</v>
      </c>
    </row>
    <row r="72" spans="1:11" x14ac:dyDescent="0.2">
      <c r="A72" s="27">
        <v>68</v>
      </c>
      <c r="B72" s="576"/>
      <c r="C72" s="314"/>
      <c r="D72" s="314"/>
      <c r="E72" s="43" t="e">
        <f>VLOOKUP(G72,'Sorten-, Stärkeschlüssel'!$D$2:$E$87,2,FALSE)</f>
        <v>#N/A</v>
      </c>
      <c r="F72" s="54"/>
      <c r="G72" s="315"/>
      <c r="H72" s="25">
        <f t="shared" si="1"/>
        <v>0</v>
      </c>
      <c r="I72" s="315"/>
      <c r="J72" s="316"/>
      <c r="K72" s="44" t="e">
        <f>VLOOKUP(J72,'Sorten-, Stärkeschlüssel'!$A$2:$B$22,2)</f>
        <v>#N/A</v>
      </c>
    </row>
    <row r="73" spans="1:11" x14ac:dyDescent="0.2">
      <c r="A73" s="27">
        <v>69</v>
      </c>
      <c r="B73" s="576"/>
      <c r="C73" s="314"/>
      <c r="D73" s="314"/>
      <c r="E73" s="43" t="e">
        <f>VLOOKUP(G73,'Sorten-, Stärkeschlüssel'!$D$2:$E$87,2,FALSE)</f>
        <v>#N/A</v>
      </c>
      <c r="F73" s="54"/>
      <c r="G73" s="315"/>
      <c r="H73" s="25">
        <f t="shared" si="1"/>
        <v>0</v>
      </c>
      <c r="I73" s="315"/>
      <c r="J73" s="316"/>
      <c r="K73" s="44" t="e">
        <f>VLOOKUP(J73,'Sorten-, Stärkeschlüssel'!$A$2:$B$22,2)</f>
        <v>#N/A</v>
      </c>
    </row>
    <row r="74" spans="1:11" x14ac:dyDescent="0.2">
      <c r="A74" s="27">
        <v>70</v>
      </c>
      <c r="B74" s="576"/>
      <c r="C74" s="314"/>
      <c r="D74" s="314"/>
      <c r="E74" s="43" t="e">
        <f>VLOOKUP(G74,'Sorten-, Stärkeschlüssel'!$D$2:$E$87,2,FALSE)</f>
        <v>#N/A</v>
      </c>
      <c r="F74" s="54"/>
      <c r="G74" s="315"/>
      <c r="H74" s="25">
        <f t="shared" si="1"/>
        <v>0</v>
      </c>
      <c r="I74" s="315"/>
      <c r="J74" s="316"/>
      <c r="K74" s="44" t="e">
        <f>VLOOKUP(J74,'Sorten-, Stärkeschlüssel'!$A$2:$B$22,2)</f>
        <v>#N/A</v>
      </c>
    </row>
    <row r="75" spans="1:11" x14ac:dyDescent="0.2">
      <c r="A75" s="27">
        <v>71</v>
      </c>
      <c r="B75" s="576"/>
      <c r="C75" s="314"/>
      <c r="D75" s="314"/>
      <c r="E75" s="43" t="e">
        <f>VLOOKUP(G75,'Sorten-, Stärkeschlüssel'!$D$2:$E$87,2,FALSE)</f>
        <v>#N/A</v>
      </c>
      <c r="F75" s="54"/>
      <c r="G75" s="315"/>
      <c r="H75" s="25">
        <f t="shared" si="1"/>
        <v>0</v>
      </c>
      <c r="I75" s="315"/>
      <c r="J75" s="316"/>
      <c r="K75" s="44" t="e">
        <f>VLOOKUP(J75,'Sorten-, Stärkeschlüssel'!$A$2:$B$22,2)</f>
        <v>#N/A</v>
      </c>
    </row>
    <row r="76" spans="1:11" x14ac:dyDescent="0.2">
      <c r="A76" s="27">
        <v>72</v>
      </c>
      <c r="B76" s="576"/>
      <c r="C76" s="314"/>
      <c r="D76" s="314"/>
      <c r="E76" s="43" t="e">
        <f>VLOOKUP(G76,'Sorten-, Stärkeschlüssel'!$D$2:$E$87,2,FALSE)</f>
        <v>#N/A</v>
      </c>
      <c r="F76" s="54"/>
      <c r="G76" s="315"/>
      <c r="H76" s="25">
        <f t="shared" si="1"/>
        <v>0</v>
      </c>
      <c r="I76" s="315"/>
      <c r="J76" s="316"/>
      <c r="K76" s="44" t="e">
        <f>VLOOKUP(J76,'Sorten-, Stärkeschlüssel'!$A$2:$B$22,2)</f>
        <v>#N/A</v>
      </c>
    </row>
    <row r="77" spans="1:11" x14ac:dyDescent="0.2">
      <c r="A77" s="27">
        <v>73</v>
      </c>
      <c r="B77" s="576"/>
      <c r="C77" s="314"/>
      <c r="D77" s="314"/>
      <c r="E77" s="43" t="e">
        <f>VLOOKUP(G77,'Sorten-, Stärkeschlüssel'!$D$2:$E$87,2,FALSE)</f>
        <v>#N/A</v>
      </c>
      <c r="F77" s="54"/>
      <c r="G77" s="315"/>
      <c r="H77" s="25">
        <f t="shared" si="1"/>
        <v>0</v>
      </c>
      <c r="I77" s="315"/>
      <c r="J77" s="316"/>
      <c r="K77" s="44" t="e">
        <f>VLOOKUP(J77,'Sorten-, Stärkeschlüssel'!$A$2:$B$22,2)</f>
        <v>#N/A</v>
      </c>
    </row>
    <row r="78" spans="1:11" x14ac:dyDescent="0.2">
      <c r="A78" s="27">
        <v>74</v>
      </c>
      <c r="B78" s="576"/>
      <c r="C78" s="314"/>
      <c r="D78" s="314"/>
      <c r="E78" s="43" t="e">
        <f>VLOOKUP(G78,'Sorten-, Stärkeschlüssel'!$D$2:$E$87,2,FALSE)</f>
        <v>#N/A</v>
      </c>
      <c r="F78" s="54"/>
      <c r="G78" s="315"/>
      <c r="H78" s="25">
        <f t="shared" si="1"/>
        <v>0</v>
      </c>
      <c r="I78" s="315"/>
      <c r="J78" s="316"/>
      <c r="K78" s="44" t="e">
        <f>VLOOKUP(J78,'Sorten-, Stärkeschlüssel'!$A$2:$B$22,2)</f>
        <v>#N/A</v>
      </c>
    </row>
    <row r="79" spans="1:11" x14ac:dyDescent="0.2">
      <c r="A79" s="27">
        <v>75</v>
      </c>
      <c r="B79" s="576"/>
      <c r="C79" s="314"/>
      <c r="D79" s="314"/>
      <c r="E79" s="43" t="e">
        <f>VLOOKUP(G79,'Sorten-, Stärkeschlüssel'!$D$2:$E$87,2,FALSE)</f>
        <v>#N/A</v>
      </c>
      <c r="F79" s="54"/>
      <c r="G79" s="315"/>
      <c r="H79" s="25">
        <f t="shared" si="1"/>
        <v>0</v>
      </c>
      <c r="I79" s="315"/>
      <c r="J79" s="316"/>
      <c r="K79" s="44" t="e">
        <f>VLOOKUP(J79,'Sorten-, Stärkeschlüssel'!$A$2:$B$22,2)</f>
        <v>#N/A</v>
      </c>
    </row>
    <row r="80" spans="1:11" x14ac:dyDescent="0.2">
      <c r="A80" s="27">
        <v>76</v>
      </c>
      <c r="B80" s="576"/>
      <c r="C80" s="314"/>
      <c r="D80" s="314"/>
      <c r="E80" s="43" t="e">
        <f>VLOOKUP(G80,'Sorten-, Stärkeschlüssel'!$D$2:$E$87,2,FALSE)</f>
        <v>#N/A</v>
      </c>
      <c r="F80" s="54"/>
      <c r="G80" s="315"/>
      <c r="H80" s="25">
        <f t="shared" si="1"/>
        <v>0</v>
      </c>
      <c r="I80" s="315"/>
      <c r="J80" s="316"/>
      <c r="K80" s="44" t="e">
        <f>VLOOKUP(J80,'Sorten-, Stärkeschlüssel'!$A$2:$B$22,2)</f>
        <v>#N/A</v>
      </c>
    </row>
    <row r="81" spans="1:11" x14ac:dyDescent="0.2">
      <c r="A81" s="27">
        <v>77</v>
      </c>
      <c r="B81" s="576"/>
      <c r="C81" s="314"/>
      <c r="D81" s="314"/>
      <c r="E81" s="43" t="e">
        <f>VLOOKUP(G81,'Sorten-, Stärkeschlüssel'!$D$2:$E$87,2,FALSE)</f>
        <v>#N/A</v>
      </c>
      <c r="F81" s="54"/>
      <c r="G81" s="315"/>
      <c r="H81" s="25">
        <f t="shared" si="1"/>
        <v>0</v>
      </c>
      <c r="I81" s="315"/>
      <c r="J81" s="316"/>
      <c r="K81" s="44" t="e">
        <f>VLOOKUP(J81,'Sorten-, Stärkeschlüssel'!$A$2:$B$22,2)</f>
        <v>#N/A</v>
      </c>
    </row>
    <row r="82" spans="1:11" x14ac:dyDescent="0.2">
      <c r="A82" s="27">
        <v>78</v>
      </c>
      <c r="B82" s="576"/>
      <c r="C82" s="314"/>
      <c r="D82" s="314"/>
      <c r="E82" s="43" t="e">
        <f>VLOOKUP(G82,'Sorten-, Stärkeschlüssel'!$D$2:$E$87,2,FALSE)</f>
        <v>#N/A</v>
      </c>
      <c r="F82" s="54"/>
      <c r="G82" s="315"/>
      <c r="H82" s="25">
        <f t="shared" si="1"/>
        <v>0</v>
      </c>
      <c r="I82" s="315"/>
      <c r="J82" s="316"/>
      <c r="K82" s="44" t="e">
        <f>VLOOKUP(J82,'Sorten-, Stärkeschlüssel'!$A$2:$B$22,2)</f>
        <v>#N/A</v>
      </c>
    </row>
    <row r="83" spans="1:11" x14ac:dyDescent="0.2">
      <c r="A83" s="27">
        <v>79</v>
      </c>
      <c r="B83" s="576"/>
      <c r="C83" s="314"/>
      <c r="D83" s="314"/>
      <c r="E83" s="43" t="e">
        <f>VLOOKUP(G83,'Sorten-, Stärkeschlüssel'!$D$2:$E$87,2,FALSE)</f>
        <v>#N/A</v>
      </c>
      <c r="F83" s="54"/>
      <c r="G83" s="315"/>
      <c r="H83" s="25">
        <f t="shared" si="1"/>
        <v>0</v>
      </c>
      <c r="I83" s="315"/>
      <c r="J83" s="316"/>
      <c r="K83" s="44" t="e">
        <f>VLOOKUP(J83,'Sorten-, Stärkeschlüssel'!$A$2:$B$22,2)</f>
        <v>#N/A</v>
      </c>
    </row>
    <row r="84" spans="1:11" x14ac:dyDescent="0.2">
      <c r="A84" s="27">
        <v>80</v>
      </c>
      <c r="B84" s="576"/>
      <c r="C84" s="314"/>
      <c r="D84" s="314"/>
      <c r="E84" s="43" t="e">
        <f>VLOOKUP(G84,'Sorten-, Stärkeschlüssel'!$D$2:$E$87,2,FALSE)</f>
        <v>#N/A</v>
      </c>
      <c r="F84" s="54"/>
      <c r="G84" s="315"/>
      <c r="H84" s="25">
        <f t="shared" si="1"/>
        <v>0</v>
      </c>
      <c r="I84" s="315"/>
      <c r="J84" s="316"/>
      <c r="K84" s="44" t="e">
        <f>VLOOKUP(J84,'Sorten-, Stärkeschlüssel'!$A$2:$B$22,2)</f>
        <v>#N/A</v>
      </c>
    </row>
    <row r="85" spans="1:11" x14ac:dyDescent="0.2">
      <c r="A85" s="27">
        <v>81</v>
      </c>
      <c r="B85" s="576"/>
      <c r="C85" s="314"/>
      <c r="D85" s="314"/>
      <c r="E85" s="43" t="e">
        <f>VLOOKUP(G85,'Sorten-, Stärkeschlüssel'!$D$2:$E$87,2,FALSE)</f>
        <v>#N/A</v>
      </c>
      <c r="F85" s="54"/>
      <c r="G85" s="315"/>
      <c r="H85" s="25">
        <f t="shared" si="1"/>
        <v>0</v>
      </c>
      <c r="I85" s="315"/>
      <c r="J85" s="316"/>
      <c r="K85" s="44" t="e">
        <f>VLOOKUP(J85,'Sorten-, Stärkeschlüssel'!$A$2:$B$22,2)</f>
        <v>#N/A</v>
      </c>
    </row>
    <row r="86" spans="1:11" x14ac:dyDescent="0.2">
      <c r="A86" s="27">
        <v>82</v>
      </c>
      <c r="B86" s="576"/>
      <c r="C86" s="314"/>
      <c r="D86" s="314"/>
      <c r="E86" s="43" t="e">
        <f>VLOOKUP(G86,'Sorten-, Stärkeschlüssel'!$D$2:$E$87,2,FALSE)</f>
        <v>#N/A</v>
      </c>
      <c r="F86" s="54"/>
      <c r="G86" s="315"/>
      <c r="H86" s="25">
        <f t="shared" si="1"/>
        <v>0</v>
      </c>
      <c r="I86" s="315"/>
      <c r="J86" s="316"/>
      <c r="K86" s="44" t="e">
        <f>VLOOKUP(J86,'Sorten-, Stärkeschlüssel'!$A$2:$B$22,2)</f>
        <v>#N/A</v>
      </c>
    </row>
    <row r="87" spans="1:11" x14ac:dyDescent="0.2">
      <c r="A87" s="27">
        <v>83</v>
      </c>
      <c r="B87" s="576"/>
      <c r="C87" s="314"/>
      <c r="D87" s="314"/>
      <c r="E87" s="43" t="e">
        <f>VLOOKUP(G87,'Sorten-, Stärkeschlüssel'!$D$2:$E$87,2,FALSE)</f>
        <v>#N/A</v>
      </c>
      <c r="F87" s="54"/>
      <c r="G87" s="315"/>
      <c r="H87" s="25">
        <f t="shared" si="1"/>
        <v>0</v>
      </c>
      <c r="I87" s="315"/>
      <c r="J87" s="316"/>
      <c r="K87" s="44" t="e">
        <f>VLOOKUP(J87,'Sorten-, Stärkeschlüssel'!$A$2:$B$22,2)</f>
        <v>#N/A</v>
      </c>
    </row>
    <row r="88" spans="1:11" x14ac:dyDescent="0.2">
      <c r="A88" s="27">
        <v>84</v>
      </c>
      <c r="B88" s="576"/>
      <c r="C88" s="314"/>
      <c r="D88" s="314"/>
      <c r="E88" s="43" t="e">
        <f>VLOOKUP(G88,'Sorten-, Stärkeschlüssel'!$D$2:$E$87,2,FALSE)</f>
        <v>#N/A</v>
      </c>
      <c r="F88" s="54"/>
      <c r="G88" s="315"/>
      <c r="H88" s="25">
        <f t="shared" si="1"/>
        <v>0</v>
      </c>
      <c r="I88" s="315"/>
      <c r="J88" s="316"/>
      <c r="K88" s="44" t="e">
        <f>VLOOKUP(J88,'Sorten-, Stärkeschlüssel'!$A$2:$B$22,2)</f>
        <v>#N/A</v>
      </c>
    </row>
    <row r="89" spans="1:11" x14ac:dyDescent="0.2">
      <c r="A89" s="27">
        <v>85</v>
      </c>
      <c r="B89" s="576"/>
      <c r="C89" s="314"/>
      <c r="D89" s="314"/>
      <c r="E89" s="43" t="e">
        <f>VLOOKUP(G89,'Sorten-, Stärkeschlüssel'!$D$2:$E$87,2,FALSE)</f>
        <v>#N/A</v>
      </c>
      <c r="F89" s="54"/>
      <c r="G89" s="315"/>
      <c r="H89" s="25">
        <f t="shared" si="1"/>
        <v>0</v>
      </c>
      <c r="I89" s="315"/>
      <c r="J89" s="316"/>
      <c r="K89" s="44" t="e">
        <f>VLOOKUP(J89,'Sorten-, Stärkeschlüssel'!$A$2:$B$22,2)</f>
        <v>#N/A</v>
      </c>
    </row>
    <row r="90" spans="1:11" x14ac:dyDescent="0.2">
      <c r="A90" s="27">
        <v>86</v>
      </c>
      <c r="B90" s="576"/>
      <c r="C90" s="314"/>
      <c r="D90" s="314"/>
      <c r="E90" s="43" t="e">
        <f>VLOOKUP(G90,'Sorten-, Stärkeschlüssel'!$D$2:$E$87,2,FALSE)</f>
        <v>#N/A</v>
      </c>
      <c r="F90" s="54"/>
      <c r="G90" s="315"/>
      <c r="H90" s="25">
        <f t="shared" si="1"/>
        <v>0</v>
      </c>
      <c r="I90" s="315"/>
      <c r="J90" s="316"/>
      <c r="K90" s="44" t="e">
        <f>VLOOKUP(J90,'Sorten-, Stärkeschlüssel'!$A$2:$B$22,2)</f>
        <v>#N/A</v>
      </c>
    </row>
    <row r="91" spans="1:11" x14ac:dyDescent="0.2">
      <c r="A91" s="27">
        <v>87</v>
      </c>
      <c r="B91" s="576"/>
      <c r="C91" s="314"/>
      <c r="D91" s="314"/>
      <c r="E91" s="43" t="e">
        <f>VLOOKUP(G91,'Sorten-, Stärkeschlüssel'!$D$2:$E$87,2,FALSE)</f>
        <v>#N/A</v>
      </c>
      <c r="F91" s="54"/>
      <c r="G91" s="315"/>
      <c r="H91" s="25">
        <f t="shared" si="1"/>
        <v>0</v>
      </c>
      <c r="I91" s="315"/>
      <c r="J91" s="316"/>
      <c r="K91" s="44" t="e">
        <f>VLOOKUP(J91,'Sorten-, Stärkeschlüssel'!$A$2:$B$22,2)</f>
        <v>#N/A</v>
      </c>
    </row>
    <row r="92" spans="1:11" x14ac:dyDescent="0.2">
      <c r="A92" s="27">
        <v>88</v>
      </c>
      <c r="B92" s="576"/>
      <c r="C92" s="314"/>
      <c r="D92" s="314"/>
      <c r="E92" s="43" t="e">
        <f>VLOOKUP(G92,'Sorten-, Stärkeschlüssel'!$D$2:$E$87,2,FALSE)</f>
        <v>#N/A</v>
      </c>
      <c r="F92" s="54"/>
      <c r="G92" s="315"/>
      <c r="H92" s="25">
        <f t="shared" si="1"/>
        <v>0</v>
      </c>
      <c r="I92" s="315"/>
      <c r="J92" s="316"/>
      <c r="K92" s="44" t="e">
        <f>VLOOKUP(J92,'Sorten-, Stärkeschlüssel'!$A$2:$B$22,2)</f>
        <v>#N/A</v>
      </c>
    </row>
    <row r="93" spans="1:11" x14ac:dyDescent="0.2">
      <c r="A93" s="27">
        <v>89</v>
      </c>
      <c r="B93" s="576"/>
      <c r="C93" s="314"/>
      <c r="D93" s="314"/>
      <c r="E93" s="43" t="e">
        <f>VLOOKUP(G93,'Sorten-, Stärkeschlüssel'!$D$2:$E$87,2,FALSE)</f>
        <v>#N/A</v>
      </c>
      <c r="F93" s="54"/>
      <c r="G93" s="315"/>
      <c r="H93" s="25">
        <f t="shared" si="1"/>
        <v>0</v>
      </c>
      <c r="I93" s="315"/>
      <c r="J93" s="316"/>
      <c r="K93" s="44" t="e">
        <f>VLOOKUP(J93,'Sorten-, Stärkeschlüssel'!$A$2:$B$22,2)</f>
        <v>#N/A</v>
      </c>
    </row>
    <row r="94" spans="1:11" x14ac:dyDescent="0.2">
      <c r="A94" s="27">
        <v>90</v>
      </c>
      <c r="B94" s="576"/>
      <c r="C94" s="314"/>
      <c r="D94" s="314"/>
      <c r="E94" s="43" t="e">
        <f>VLOOKUP(G94,'Sorten-, Stärkeschlüssel'!$D$2:$E$87,2,FALSE)</f>
        <v>#N/A</v>
      </c>
      <c r="F94" s="54"/>
      <c r="G94" s="315"/>
      <c r="H94" s="25">
        <f t="shared" si="1"/>
        <v>0</v>
      </c>
      <c r="I94" s="315"/>
      <c r="J94" s="316"/>
      <c r="K94" s="44" t="e">
        <f>VLOOKUP(J94,'Sorten-, Stärkeschlüssel'!$A$2:$B$22,2)</f>
        <v>#N/A</v>
      </c>
    </row>
    <row r="95" spans="1:11" x14ac:dyDescent="0.2">
      <c r="A95" s="27">
        <v>91</v>
      </c>
      <c r="B95" s="576"/>
      <c r="C95" s="314"/>
      <c r="D95" s="314"/>
      <c r="E95" s="43" t="e">
        <f>VLOOKUP(G95,'Sorten-, Stärkeschlüssel'!$D$2:$E$87,2,FALSE)</f>
        <v>#N/A</v>
      </c>
      <c r="F95" s="54"/>
      <c r="G95" s="315"/>
      <c r="H95" s="25">
        <f t="shared" si="1"/>
        <v>0</v>
      </c>
      <c r="I95" s="315"/>
      <c r="J95" s="316"/>
      <c r="K95" s="44" t="e">
        <f>VLOOKUP(J95,'Sorten-, Stärkeschlüssel'!$A$2:$B$22,2)</f>
        <v>#N/A</v>
      </c>
    </row>
    <row r="96" spans="1:11" x14ac:dyDescent="0.2">
      <c r="A96" s="27">
        <v>92</v>
      </c>
      <c r="B96" s="576"/>
      <c r="C96" s="314"/>
      <c r="D96" s="314"/>
      <c r="E96" s="43" t="e">
        <f>VLOOKUP(G96,'Sorten-, Stärkeschlüssel'!$D$2:$E$87,2,FALSE)</f>
        <v>#N/A</v>
      </c>
      <c r="F96" s="54"/>
      <c r="G96" s="315"/>
      <c r="H96" s="25">
        <f t="shared" si="1"/>
        <v>0</v>
      </c>
      <c r="I96" s="315"/>
      <c r="J96" s="316"/>
      <c r="K96" s="44" t="e">
        <f>VLOOKUP(J96,'Sorten-, Stärkeschlüssel'!$A$2:$B$22,2)</f>
        <v>#N/A</v>
      </c>
    </row>
    <row r="97" spans="1:11" x14ac:dyDescent="0.2">
      <c r="A97" s="27">
        <v>93</v>
      </c>
      <c r="B97" s="576"/>
      <c r="C97" s="314"/>
      <c r="D97" s="314"/>
      <c r="E97" s="43" t="e">
        <f>VLOOKUP(G97,'Sorten-, Stärkeschlüssel'!$D$2:$E$87,2,FALSE)</f>
        <v>#N/A</v>
      </c>
      <c r="F97" s="54"/>
      <c r="G97" s="315"/>
      <c r="H97" s="25">
        <f t="shared" si="1"/>
        <v>0</v>
      </c>
      <c r="I97" s="315"/>
      <c r="J97" s="316"/>
      <c r="K97" s="44" t="e">
        <f>VLOOKUP(J97,'Sorten-, Stärkeschlüssel'!$A$2:$B$22,2)</f>
        <v>#N/A</v>
      </c>
    </row>
    <row r="98" spans="1:11" x14ac:dyDescent="0.2">
      <c r="A98" s="27">
        <v>94</v>
      </c>
      <c r="B98" s="576"/>
      <c r="C98" s="314"/>
      <c r="D98" s="314"/>
      <c r="E98" s="43" t="e">
        <f>VLOOKUP(G98,'Sorten-, Stärkeschlüssel'!$D$2:$E$87,2,FALSE)</f>
        <v>#N/A</v>
      </c>
      <c r="F98" s="54"/>
      <c r="G98" s="315"/>
      <c r="H98" s="25">
        <f t="shared" si="1"/>
        <v>0</v>
      </c>
      <c r="I98" s="315"/>
      <c r="J98" s="316"/>
      <c r="K98" s="44" t="e">
        <f>VLOOKUP(J98,'Sorten-, Stärkeschlüssel'!$A$2:$B$22,2)</f>
        <v>#N/A</v>
      </c>
    </row>
    <row r="99" spans="1:11" x14ac:dyDescent="0.2">
      <c r="A99" s="27">
        <v>95</v>
      </c>
      <c r="B99" s="576"/>
      <c r="C99" s="314"/>
      <c r="D99" s="314"/>
      <c r="E99" s="43" t="e">
        <f>VLOOKUP(G99,'Sorten-, Stärkeschlüssel'!$D$2:$E$87,2,FALSE)</f>
        <v>#N/A</v>
      </c>
      <c r="F99" s="54"/>
      <c r="G99" s="315"/>
      <c r="H99" s="25">
        <f t="shared" si="1"/>
        <v>0</v>
      </c>
      <c r="I99" s="315"/>
      <c r="J99" s="316"/>
      <c r="K99" s="44" t="e">
        <f>VLOOKUP(J99,'Sorten-, Stärkeschlüssel'!$A$2:$B$22,2)</f>
        <v>#N/A</v>
      </c>
    </row>
    <row r="100" spans="1:11" x14ac:dyDescent="0.2">
      <c r="A100" s="27">
        <v>96</v>
      </c>
      <c r="B100" s="576"/>
      <c r="C100" s="314"/>
      <c r="D100" s="314"/>
      <c r="E100" s="43" t="e">
        <f>VLOOKUP(G100,'Sorten-, Stärkeschlüssel'!$D$2:$E$87,2,FALSE)</f>
        <v>#N/A</v>
      </c>
      <c r="F100" s="54"/>
      <c r="G100" s="315"/>
      <c r="H100" s="25">
        <f t="shared" si="1"/>
        <v>0</v>
      </c>
      <c r="I100" s="315"/>
      <c r="J100" s="316"/>
      <c r="K100" s="44" t="e">
        <f>VLOOKUP(J100,'Sorten-, Stärkeschlüssel'!$A$2:$B$22,2)</f>
        <v>#N/A</v>
      </c>
    </row>
    <row r="101" spans="1:11" x14ac:dyDescent="0.2">
      <c r="A101" s="27">
        <v>97</v>
      </c>
      <c r="B101" s="576"/>
      <c r="C101" s="314"/>
      <c r="D101" s="314"/>
      <c r="E101" s="43" t="e">
        <f>VLOOKUP(G101,'Sorten-, Stärkeschlüssel'!$D$2:$E$87,2,FALSE)</f>
        <v>#N/A</v>
      </c>
      <c r="F101" s="54"/>
      <c r="G101" s="315"/>
      <c r="H101" s="25">
        <f t="shared" si="1"/>
        <v>0</v>
      </c>
      <c r="I101" s="315"/>
      <c r="J101" s="316"/>
      <c r="K101" s="44" t="e">
        <f>VLOOKUP(J101,'Sorten-, Stärkeschlüssel'!$A$2:$B$22,2)</f>
        <v>#N/A</v>
      </c>
    </row>
    <row r="102" spans="1:11" x14ac:dyDescent="0.2">
      <c r="A102" s="27">
        <v>98</v>
      </c>
      <c r="B102" s="576"/>
      <c r="C102" s="314"/>
      <c r="D102" s="314"/>
      <c r="E102" s="43" t="e">
        <f>VLOOKUP(G102,'Sorten-, Stärkeschlüssel'!$D$2:$E$87,2,FALSE)</f>
        <v>#N/A</v>
      </c>
      <c r="F102" s="54"/>
      <c r="G102" s="315"/>
      <c r="H102" s="25">
        <f t="shared" si="1"/>
        <v>0</v>
      </c>
      <c r="I102" s="315"/>
      <c r="J102" s="316"/>
      <c r="K102" s="44" t="e">
        <f>VLOOKUP(J102,'Sorten-, Stärkeschlüssel'!$A$2:$B$22,2)</f>
        <v>#N/A</v>
      </c>
    </row>
    <row r="103" spans="1:11" x14ac:dyDescent="0.2">
      <c r="A103" s="27">
        <v>99</v>
      </c>
      <c r="B103" s="576"/>
      <c r="C103" s="314"/>
      <c r="D103" s="314"/>
      <c r="E103" s="43" t="e">
        <f>VLOOKUP(G103,'Sorten-, Stärkeschlüssel'!$D$2:$E$87,2,FALSE)</f>
        <v>#N/A</v>
      </c>
      <c r="F103" s="54"/>
      <c r="G103" s="315"/>
      <c r="H103" s="25">
        <f t="shared" si="1"/>
        <v>0</v>
      </c>
      <c r="I103" s="315"/>
      <c r="J103" s="316"/>
      <c r="K103" s="44" t="e">
        <f>VLOOKUP(J103,'Sorten-, Stärkeschlüssel'!$A$2:$B$22,2)</f>
        <v>#N/A</v>
      </c>
    </row>
    <row r="104" spans="1:11" x14ac:dyDescent="0.2">
      <c r="A104" s="27">
        <v>100</v>
      </c>
      <c r="B104" s="576"/>
      <c r="C104" s="314"/>
      <c r="D104" s="314"/>
      <c r="E104" s="43" t="e">
        <f>VLOOKUP(G104,'Sorten-, Stärkeschlüssel'!$D$2:$E$87,2,FALSE)</f>
        <v>#N/A</v>
      </c>
      <c r="F104" s="54"/>
      <c r="G104" s="315"/>
      <c r="H104" s="25">
        <f t="shared" si="1"/>
        <v>0</v>
      </c>
      <c r="I104" s="315"/>
      <c r="J104" s="316"/>
      <c r="K104" s="44" t="e">
        <f>VLOOKUP(J104,'Sorten-, Stärkeschlüssel'!$A$2:$B$22,2)</f>
        <v>#N/A</v>
      </c>
    </row>
    <row r="105" spans="1:11" x14ac:dyDescent="0.2">
      <c r="A105" s="27">
        <v>101</v>
      </c>
      <c r="B105" s="576"/>
      <c r="C105" s="314"/>
      <c r="D105" s="314"/>
      <c r="E105" s="43" t="e">
        <f>VLOOKUP(G105,'Sorten-, Stärkeschlüssel'!$D$2:$E$87,2,FALSE)</f>
        <v>#N/A</v>
      </c>
      <c r="F105" s="54"/>
      <c r="G105" s="315"/>
      <c r="H105" s="25">
        <f t="shared" si="1"/>
        <v>0</v>
      </c>
      <c r="I105" s="315"/>
      <c r="J105" s="316"/>
      <c r="K105" s="44" t="e">
        <f>VLOOKUP(J105,'Sorten-, Stärkeschlüssel'!$A$2:$B$22,2)</f>
        <v>#N/A</v>
      </c>
    </row>
    <row r="106" spans="1:11" x14ac:dyDescent="0.2">
      <c r="A106" s="27">
        <v>102</v>
      </c>
      <c r="B106" s="576"/>
      <c r="C106" s="314"/>
      <c r="D106" s="314"/>
      <c r="E106" s="43" t="e">
        <f>VLOOKUP(G106,'Sorten-, Stärkeschlüssel'!$D$2:$E$87,2,FALSE)</f>
        <v>#N/A</v>
      </c>
      <c r="F106" s="54"/>
      <c r="G106" s="315"/>
      <c r="H106" s="25">
        <f t="shared" si="1"/>
        <v>0</v>
      </c>
      <c r="I106" s="315"/>
      <c r="J106" s="316"/>
      <c r="K106" s="44" t="e">
        <f>VLOOKUP(J106,'Sorten-, Stärkeschlüssel'!$A$2:$B$22,2)</f>
        <v>#N/A</v>
      </c>
    </row>
    <row r="107" spans="1:11" x14ac:dyDescent="0.2">
      <c r="A107" s="27">
        <v>103</v>
      </c>
      <c r="B107" s="576"/>
      <c r="C107" s="314"/>
      <c r="D107" s="314"/>
      <c r="E107" s="43" t="e">
        <f>VLOOKUP(G107,'Sorten-, Stärkeschlüssel'!$D$2:$E$87,2,FALSE)</f>
        <v>#N/A</v>
      </c>
      <c r="F107" s="54"/>
      <c r="G107" s="315"/>
      <c r="H107" s="25">
        <f t="shared" si="1"/>
        <v>0</v>
      </c>
      <c r="I107" s="315"/>
      <c r="J107" s="316"/>
      <c r="K107" s="44" t="e">
        <f>VLOOKUP(J107,'Sorten-, Stärkeschlüssel'!$A$2:$B$22,2)</f>
        <v>#N/A</v>
      </c>
    </row>
    <row r="108" spans="1:11" x14ac:dyDescent="0.2">
      <c r="A108" s="27">
        <v>104</v>
      </c>
      <c r="B108" s="576"/>
      <c r="C108" s="314"/>
      <c r="D108" s="314"/>
      <c r="E108" s="43" t="e">
        <f>VLOOKUP(G108,'Sorten-, Stärkeschlüssel'!$D$2:$E$87,2,FALSE)</f>
        <v>#N/A</v>
      </c>
      <c r="F108" s="54"/>
      <c r="G108" s="315"/>
      <c r="H108" s="25">
        <f t="shared" si="1"/>
        <v>0</v>
      </c>
      <c r="I108" s="315"/>
      <c r="J108" s="316"/>
      <c r="K108" s="44" t="e">
        <f>VLOOKUP(J108,'Sorten-, Stärkeschlüssel'!$A$2:$B$22,2)</f>
        <v>#N/A</v>
      </c>
    </row>
    <row r="109" spans="1:11" x14ac:dyDescent="0.2">
      <c r="A109" s="27">
        <v>105</v>
      </c>
      <c r="B109" s="576"/>
      <c r="C109" s="314"/>
      <c r="D109" s="314"/>
      <c r="E109" s="43" t="e">
        <f>VLOOKUP(G109,'Sorten-, Stärkeschlüssel'!$D$2:$E$87,2,FALSE)</f>
        <v>#N/A</v>
      </c>
      <c r="F109" s="54"/>
      <c r="G109" s="315"/>
      <c r="H109" s="25">
        <f t="shared" si="1"/>
        <v>0</v>
      </c>
      <c r="I109" s="315"/>
      <c r="J109" s="316"/>
      <c r="K109" s="44" t="e">
        <f>VLOOKUP(J109,'Sorten-, Stärkeschlüssel'!$A$2:$B$22,2)</f>
        <v>#N/A</v>
      </c>
    </row>
    <row r="110" spans="1:11" x14ac:dyDescent="0.2">
      <c r="A110" s="27">
        <v>106</v>
      </c>
      <c r="B110" s="576"/>
      <c r="C110" s="314"/>
      <c r="D110" s="314"/>
      <c r="E110" s="43" t="e">
        <f>VLOOKUP(G110,'Sorten-, Stärkeschlüssel'!$D$2:$E$87,2,FALSE)</f>
        <v>#N/A</v>
      </c>
      <c r="F110" s="54"/>
      <c r="G110" s="315"/>
      <c r="H110" s="25">
        <f t="shared" si="1"/>
        <v>0</v>
      </c>
      <c r="I110" s="315"/>
      <c r="J110" s="316"/>
      <c r="K110" s="44" t="e">
        <f>VLOOKUP(J110,'Sorten-, Stärkeschlüssel'!$A$2:$B$22,2)</f>
        <v>#N/A</v>
      </c>
    </row>
    <row r="111" spans="1:11" x14ac:dyDescent="0.2">
      <c r="A111" s="27">
        <v>107</v>
      </c>
      <c r="B111" s="576"/>
      <c r="C111" s="314"/>
      <c r="D111" s="314"/>
      <c r="E111" s="43" t="e">
        <f>VLOOKUP(G111,'Sorten-, Stärkeschlüssel'!$D$2:$E$87,2,FALSE)</f>
        <v>#N/A</v>
      </c>
      <c r="F111" s="54"/>
      <c r="G111" s="315"/>
      <c r="H111" s="25">
        <f t="shared" si="1"/>
        <v>0</v>
      </c>
      <c r="I111" s="315"/>
      <c r="J111" s="316"/>
      <c r="K111" s="44" t="e">
        <f>VLOOKUP(J111,'Sorten-, Stärkeschlüssel'!$A$2:$B$22,2)</f>
        <v>#N/A</v>
      </c>
    </row>
    <row r="112" spans="1:11" x14ac:dyDescent="0.2">
      <c r="A112" s="27">
        <v>108</v>
      </c>
      <c r="B112" s="576"/>
      <c r="C112" s="314"/>
      <c r="D112" s="314"/>
      <c r="E112" s="43" t="e">
        <f>VLOOKUP(G112,'Sorten-, Stärkeschlüssel'!$D$2:$E$87,2,FALSE)</f>
        <v>#N/A</v>
      </c>
      <c r="F112" s="54"/>
      <c r="G112" s="315"/>
      <c r="H112" s="25">
        <f t="shared" si="1"/>
        <v>0</v>
      </c>
      <c r="I112" s="315"/>
      <c r="J112" s="316"/>
      <c r="K112" s="44" t="e">
        <f>VLOOKUP(J112,'Sorten-, Stärkeschlüssel'!$A$2:$B$22,2)</f>
        <v>#N/A</v>
      </c>
    </row>
    <row r="113" spans="1:11" x14ac:dyDescent="0.2">
      <c r="A113" s="27">
        <v>109</v>
      </c>
      <c r="B113" s="576"/>
      <c r="C113" s="314"/>
      <c r="D113" s="314"/>
      <c r="E113" s="43" t="e">
        <f>VLOOKUP(G113,'Sorten-, Stärkeschlüssel'!$D$2:$E$87,2,FALSE)</f>
        <v>#N/A</v>
      </c>
      <c r="F113" s="54"/>
      <c r="G113" s="315"/>
      <c r="H113" s="25">
        <f t="shared" si="1"/>
        <v>0</v>
      </c>
      <c r="I113" s="315"/>
      <c r="J113" s="316"/>
      <c r="K113" s="44" t="e">
        <f>VLOOKUP(J113,'Sorten-, Stärkeschlüssel'!$A$2:$B$22,2)</f>
        <v>#N/A</v>
      </c>
    </row>
    <row r="114" spans="1:11" x14ac:dyDescent="0.2">
      <c r="A114" s="27">
        <v>110</v>
      </c>
      <c r="B114" s="576"/>
      <c r="C114" s="314"/>
      <c r="D114" s="314"/>
      <c r="E114" s="43" t="e">
        <f>VLOOKUP(G114,'Sorten-, Stärkeschlüssel'!$D$2:$E$87,2,FALSE)</f>
        <v>#N/A</v>
      </c>
      <c r="F114" s="54"/>
      <c r="G114" s="315"/>
      <c r="H114" s="25">
        <f t="shared" si="1"/>
        <v>0</v>
      </c>
      <c r="I114" s="315"/>
      <c r="J114" s="316"/>
      <c r="K114" s="44" t="e">
        <f>VLOOKUP(J114,'Sorten-, Stärkeschlüssel'!$A$2:$B$22,2)</f>
        <v>#N/A</v>
      </c>
    </row>
    <row r="115" spans="1:11" x14ac:dyDescent="0.2">
      <c r="A115" s="27">
        <v>111</v>
      </c>
      <c r="B115" s="576"/>
      <c r="C115" s="314"/>
      <c r="D115" s="314"/>
      <c r="E115" s="43" t="e">
        <f>VLOOKUP(G115,'Sorten-, Stärkeschlüssel'!$D$2:$E$87,2,FALSE)</f>
        <v>#N/A</v>
      </c>
      <c r="F115" s="54"/>
      <c r="G115" s="315"/>
      <c r="H115" s="25">
        <f t="shared" si="1"/>
        <v>0</v>
      </c>
      <c r="I115" s="315"/>
      <c r="J115" s="316"/>
      <c r="K115" s="44" t="e">
        <f>VLOOKUP(J115,'Sorten-, Stärkeschlüssel'!$A$2:$B$22,2)</f>
        <v>#N/A</v>
      </c>
    </row>
    <row r="116" spans="1:11" x14ac:dyDescent="0.2">
      <c r="A116" s="27">
        <v>112</v>
      </c>
      <c r="B116" s="576"/>
      <c r="C116" s="314"/>
      <c r="D116" s="314"/>
      <c r="E116" s="43" t="e">
        <f>VLOOKUP(G116,'Sorten-, Stärkeschlüssel'!$D$2:$E$87,2,FALSE)</f>
        <v>#N/A</v>
      </c>
      <c r="F116" s="54"/>
      <c r="G116" s="315"/>
      <c r="H116" s="25">
        <f t="shared" si="1"/>
        <v>0</v>
      </c>
      <c r="I116" s="315"/>
      <c r="J116" s="316"/>
      <c r="K116" s="44" t="e">
        <f>VLOOKUP(J116,'Sorten-, Stärkeschlüssel'!$A$2:$B$22,2)</f>
        <v>#N/A</v>
      </c>
    </row>
    <row r="117" spans="1:11" x14ac:dyDescent="0.2">
      <c r="A117" s="27">
        <v>113</v>
      </c>
      <c r="B117" s="576"/>
      <c r="C117" s="314"/>
      <c r="D117" s="314"/>
      <c r="E117" s="43" t="e">
        <f>VLOOKUP(G117,'Sorten-, Stärkeschlüssel'!$D$2:$E$87,2,FALSE)</f>
        <v>#N/A</v>
      </c>
      <c r="F117" s="54"/>
      <c r="G117" s="315"/>
      <c r="H117" s="25">
        <f t="shared" si="1"/>
        <v>0</v>
      </c>
      <c r="I117" s="315"/>
      <c r="J117" s="316"/>
      <c r="K117" s="44" t="e">
        <f>VLOOKUP(J117,'Sorten-, Stärkeschlüssel'!$A$2:$B$22,2)</f>
        <v>#N/A</v>
      </c>
    </row>
    <row r="118" spans="1:11" x14ac:dyDescent="0.2">
      <c r="A118" s="27">
        <v>114</v>
      </c>
      <c r="B118" s="576"/>
      <c r="C118" s="314"/>
      <c r="D118" s="314"/>
      <c r="E118" s="43" t="e">
        <f>VLOOKUP(G118,'Sorten-, Stärkeschlüssel'!$D$2:$E$87,2,FALSE)</f>
        <v>#N/A</v>
      </c>
      <c r="F118" s="54"/>
      <c r="G118" s="315"/>
      <c r="H118" s="25">
        <f t="shared" si="1"/>
        <v>0</v>
      </c>
      <c r="I118" s="315"/>
      <c r="J118" s="316"/>
      <c r="K118" s="44" t="e">
        <f>VLOOKUP(J118,'Sorten-, Stärkeschlüssel'!$A$2:$B$22,2)</f>
        <v>#N/A</v>
      </c>
    </row>
    <row r="119" spans="1:11" x14ac:dyDescent="0.2">
      <c r="A119" s="27">
        <v>115</v>
      </c>
      <c r="B119" s="576"/>
      <c r="C119" s="314"/>
      <c r="D119" s="314"/>
      <c r="E119" s="43" t="e">
        <f>VLOOKUP(G119,'Sorten-, Stärkeschlüssel'!$D$2:$E$87,2,FALSE)</f>
        <v>#N/A</v>
      </c>
      <c r="F119" s="54"/>
      <c r="G119" s="315"/>
      <c r="H119" s="25">
        <f t="shared" si="1"/>
        <v>0</v>
      </c>
      <c r="I119" s="315"/>
      <c r="J119" s="316"/>
      <c r="K119" s="44" t="e">
        <f>VLOOKUP(J119,'Sorten-, Stärkeschlüssel'!$A$2:$B$22,2)</f>
        <v>#N/A</v>
      </c>
    </row>
    <row r="120" spans="1:11" x14ac:dyDescent="0.2">
      <c r="A120" s="27">
        <v>116</v>
      </c>
      <c r="B120" s="576"/>
      <c r="C120" s="314"/>
      <c r="D120" s="314"/>
      <c r="E120" s="43" t="e">
        <f>VLOOKUP(G120,'Sorten-, Stärkeschlüssel'!$D$2:$E$87,2,FALSE)</f>
        <v>#N/A</v>
      </c>
      <c r="F120" s="54"/>
      <c r="G120" s="315"/>
      <c r="H120" s="25">
        <f t="shared" si="1"/>
        <v>0</v>
      </c>
      <c r="I120" s="315"/>
      <c r="J120" s="316"/>
      <c r="K120" s="44" t="e">
        <f>VLOOKUP(J120,'Sorten-, Stärkeschlüssel'!$A$2:$B$22,2)</f>
        <v>#N/A</v>
      </c>
    </row>
    <row r="121" spans="1:11" x14ac:dyDescent="0.2">
      <c r="A121" s="27">
        <v>117</v>
      </c>
      <c r="B121" s="576"/>
      <c r="C121" s="314"/>
      <c r="D121" s="314"/>
      <c r="E121" s="43" t="e">
        <f>VLOOKUP(G121,'Sorten-, Stärkeschlüssel'!$D$2:$E$87,2,FALSE)</f>
        <v>#N/A</v>
      </c>
      <c r="F121" s="54"/>
      <c r="G121" s="315"/>
      <c r="H121" s="25">
        <f t="shared" si="1"/>
        <v>0</v>
      </c>
      <c r="I121" s="315"/>
      <c r="J121" s="316"/>
      <c r="K121" s="44" t="e">
        <f>VLOOKUP(J121,'Sorten-, Stärkeschlüssel'!$A$2:$B$22,2)</f>
        <v>#N/A</v>
      </c>
    </row>
    <row r="122" spans="1:11" x14ac:dyDescent="0.2">
      <c r="A122" s="27">
        <v>118</v>
      </c>
      <c r="B122" s="576"/>
      <c r="C122" s="314"/>
      <c r="D122" s="314"/>
      <c r="E122" s="43" t="e">
        <f>VLOOKUP(G122,'Sorten-, Stärkeschlüssel'!$D$2:$E$87,2,FALSE)</f>
        <v>#N/A</v>
      </c>
      <c r="F122" s="54"/>
      <c r="G122" s="315"/>
      <c r="H122" s="25">
        <f t="shared" si="1"/>
        <v>0</v>
      </c>
      <c r="I122" s="315"/>
      <c r="J122" s="316"/>
      <c r="K122" s="44" t="e">
        <f>VLOOKUP(J122,'Sorten-, Stärkeschlüssel'!$A$2:$B$22,2)</f>
        <v>#N/A</v>
      </c>
    </row>
    <row r="123" spans="1:11" x14ac:dyDescent="0.2">
      <c r="A123" s="27">
        <v>119</v>
      </c>
      <c r="B123" s="576"/>
      <c r="C123" s="314"/>
      <c r="D123" s="314"/>
      <c r="E123" s="43" t="e">
        <f>VLOOKUP(G123,'Sorten-, Stärkeschlüssel'!$D$2:$E$87,2,FALSE)</f>
        <v>#N/A</v>
      </c>
      <c r="F123" s="54"/>
      <c r="G123" s="315"/>
      <c r="H123" s="25">
        <f t="shared" si="1"/>
        <v>0</v>
      </c>
      <c r="I123" s="315"/>
      <c r="J123" s="316"/>
      <c r="K123" s="44" t="e">
        <f>VLOOKUP(J123,'Sorten-, Stärkeschlüssel'!$A$2:$B$22,2)</f>
        <v>#N/A</v>
      </c>
    </row>
    <row r="124" spans="1:11" x14ac:dyDescent="0.2">
      <c r="A124" s="27">
        <v>120</v>
      </c>
      <c r="B124" s="576"/>
      <c r="C124" s="314"/>
      <c r="D124" s="314"/>
      <c r="E124" s="43" t="e">
        <f>VLOOKUP(G124,'Sorten-, Stärkeschlüssel'!$D$2:$E$87,2,FALSE)</f>
        <v>#N/A</v>
      </c>
      <c r="F124" s="54"/>
      <c r="G124" s="315"/>
      <c r="H124" s="25">
        <f t="shared" si="1"/>
        <v>0</v>
      </c>
      <c r="I124" s="315"/>
      <c r="J124" s="316"/>
      <c r="K124" s="44" t="e">
        <f>VLOOKUP(J124,'Sorten-, Stärkeschlüssel'!$A$2:$B$22,2)</f>
        <v>#N/A</v>
      </c>
    </row>
    <row r="125" spans="1:11" x14ac:dyDescent="0.2">
      <c r="A125" s="27">
        <v>121</v>
      </c>
      <c r="B125" s="576"/>
      <c r="C125" s="314"/>
      <c r="D125" s="314"/>
      <c r="E125" s="43" t="e">
        <f>VLOOKUP(G125,'Sorten-, Stärkeschlüssel'!$D$2:$E$87,2,FALSE)</f>
        <v>#N/A</v>
      </c>
      <c r="F125" s="54"/>
      <c r="G125" s="315"/>
      <c r="H125" s="25">
        <f t="shared" si="1"/>
        <v>0</v>
      </c>
      <c r="I125" s="315"/>
      <c r="J125" s="316"/>
      <c r="K125" s="44" t="e">
        <f>VLOOKUP(J125,'Sorten-, Stärkeschlüssel'!$A$2:$B$22,2)</f>
        <v>#N/A</v>
      </c>
    </row>
    <row r="126" spans="1:11" x14ac:dyDescent="0.2">
      <c r="A126" s="27">
        <v>122</v>
      </c>
      <c r="B126" s="576"/>
      <c r="C126" s="314"/>
      <c r="D126" s="314"/>
      <c r="E126" s="43" t="e">
        <f>VLOOKUP(G126,'Sorten-, Stärkeschlüssel'!$D$2:$E$87,2,FALSE)</f>
        <v>#N/A</v>
      </c>
      <c r="F126" s="54"/>
      <c r="G126" s="315"/>
      <c r="H126" s="25">
        <f t="shared" si="1"/>
        <v>0</v>
      </c>
      <c r="I126" s="315"/>
      <c r="J126" s="316"/>
      <c r="K126" s="44" t="e">
        <f>VLOOKUP(J126,'Sorten-, Stärkeschlüssel'!$A$2:$B$22,2)</f>
        <v>#N/A</v>
      </c>
    </row>
    <row r="127" spans="1:11" x14ac:dyDescent="0.2">
      <c r="A127" s="27">
        <v>123</v>
      </c>
      <c r="B127" s="576"/>
      <c r="C127" s="314"/>
      <c r="D127" s="314"/>
      <c r="E127" s="43" t="e">
        <f>VLOOKUP(G127,'Sorten-, Stärkeschlüssel'!$D$2:$E$87,2,FALSE)</f>
        <v>#N/A</v>
      </c>
      <c r="F127" s="54"/>
      <c r="G127" s="315"/>
      <c r="H127" s="25">
        <f t="shared" si="1"/>
        <v>0</v>
      </c>
      <c r="I127" s="315"/>
      <c r="J127" s="316"/>
      <c r="K127" s="44" t="e">
        <f>VLOOKUP(J127,'Sorten-, Stärkeschlüssel'!$A$2:$B$22,2)</f>
        <v>#N/A</v>
      </c>
    </row>
    <row r="128" spans="1:11" x14ac:dyDescent="0.2">
      <c r="A128" s="27">
        <v>124</v>
      </c>
      <c r="B128" s="576"/>
      <c r="C128" s="314"/>
      <c r="D128" s="314"/>
      <c r="E128" s="43" t="e">
        <f>VLOOKUP(G128,'Sorten-, Stärkeschlüssel'!$D$2:$E$87,2,FALSE)</f>
        <v>#N/A</v>
      </c>
      <c r="F128" s="54"/>
      <c r="G128" s="315"/>
      <c r="H128" s="25">
        <f t="shared" si="1"/>
        <v>0</v>
      </c>
      <c r="I128" s="315"/>
      <c r="J128" s="316"/>
      <c r="K128" s="44" t="e">
        <f>VLOOKUP(J128,'Sorten-, Stärkeschlüssel'!$A$2:$B$22,2)</f>
        <v>#N/A</v>
      </c>
    </row>
    <row r="129" spans="1:11" x14ac:dyDescent="0.2">
      <c r="A129" s="27">
        <v>125</v>
      </c>
      <c r="B129" s="576"/>
      <c r="C129" s="314"/>
      <c r="D129" s="314"/>
      <c r="E129" s="43" t="e">
        <f>VLOOKUP(G129,'Sorten-, Stärkeschlüssel'!$D$2:$E$87,2,FALSE)</f>
        <v>#N/A</v>
      </c>
      <c r="F129" s="54"/>
      <c r="G129" s="315"/>
      <c r="H129" s="25">
        <f t="shared" si="1"/>
        <v>0</v>
      </c>
      <c r="I129" s="315"/>
      <c r="J129" s="316"/>
      <c r="K129" s="44" t="e">
        <f>VLOOKUP(J129,'Sorten-, Stärkeschlüssel'!$A$2:$B$22,2)</f>
        <v>#N/A</v>
      </c>
    </row>
    <row r="130" spans="1:11" x14ac:dyDescent="0.2">
      <c r="A130" s="27">
        <v>126</v>
      </c>
      <c r="B130" s="576"/>
      <c r="C130" s="314"/>
      <c r="D130" s="314"/>
      <c r="E130" s="43" t="e">
        <f>VLOOKUP(G130,'Sorten-, Stärkeschlüssel'!$D$2:$E$87,2,FALSE)</f>
        <v>#N/A</v>
      </c>
      <c r="F130" s="54"/>
      <c r="G130" s="315"/>
      <c r="H130" s="25">
        <f t="shared" si="1"/>
        <v>0</v>
      </c>
      <c r="I130" s="315"/>
      <c r="J130" s="316"/>
      <c r="K130" s="44" t="e">
        <f>VLOOKUP(J130,'Sorten-, Stärkeschlüssel'!$A$2:$B$22,2)</f>
        <v>#N/A</v>
      </c>
    </row>
    <row r="131" spans="1:11" x14ac:dyDescent="0.2">
      <c r="A131" s="27">
        <v>127</v>
      </c>
      <c r="B131" s="576"/>
      <c r="C131" s="314"/>
      <c r="D131" s="314"/>
      <c r="E131" s="43" t="e">
        <f>VLOOKUP(G131,'Sorten-, Stärkeschlüssel'!$D$2:$E$87,2,FALSE)</f>
        <v>#N/A</v>
      </c>
      <c r="F131" s="54"/>
      <c r="G131" s="315"/>
      <c r="H131" s="25">
        <f t="shared" si="1"/>
        <v>0</v>
      </c>
      <c r="I131" s="315"/>
      <c r="J131" s="316"/>
      <c r="K131" s="44" t="e">
        <f>VLOOKUP(J131,'Sorten-, Stärkeschlüssel'!$A$2:$B$22,2)</f>
        <v>#N/A</v>
      </c>
    </row>
    <row r="132" spans="1:11" x14ac:dyDescent="0.2">
      <c r="A132" s="27">
        <v>128</v>
      </c>
      <c r="B132" s="576"/>
      <c r="C132" s="314"/>
      <c r="D132" s="314"/>
      <c r="E132" s="43" t="e">
        <f>VLOOKUP(G132,'Sorten-, Stärkeschlüssel'!$D$2:$E$87,2,FALSE)</f>
        <v>#N/A</v>
      </c>
      <c r="F132" s="54"/>
      <c r="G132" s="315"/>
      <c r="H132" s="25">
        <f t="shared" si="1"/>
        <v>0</v>
      </c>
      <c r="I132" s="315"/>
      <c r="J132" s="316"/>
      <c r="K132" s="44" t="e">
        <f>VLOOKUP(J132,'Sorten-, Stärkeschlüssel'!$A$2:$B$22,2)</f>
        <v>#N/A</v>
      </c>
    </row>
    <row r="133" spans="1:11" x14ac:dyDescent="0.2">
      <c r="A133" s="27">
        <v>129</v>
      </c>
      <c r="B133" s="576"/>
      <c r="C133" s="314"/>
      <c r="D133" s="314"/>
      <c r="E133" s="43" t="e">
        <f>VLOOKUP(G133,'Sorten-, Stärkeschlüssel'!$D$2:$E$87,2,FALSE)</f>
        <v>#N/A</v>
      </c>
      <c r="F133" s="54"/>
      <c r="G133" s="315"/>
      <c r="H133" s="25">
        <f t="shared" ref="H133:H196" si="2">PRODUCT(G133/200*G133/200*3.1415*F133)</f>
        <v>0</v>
      </c>
      <c r="I133" s="315"/>
      <c r="J133" s="316"/>
      <c r="K133" s="44" t="e">
        <f>VLOOKUP(J133,'Sorten-, Stärkeschlüssel'!$A$2:$B$22,2)</f>
        <v>#N/A</v>
      </c>
    </row>
    <row r="134" spans="1:11" x14ac:dyDescent="0.2">
      <c r="A134" s="27">
        <v>130</v>
      </c>
      <c r="B134" s="576"/>
      <c r="C134" s="314"/>
      <c r="D134" s="314"/>
      <c r="E134" s="43" t="e">
        <f>VLOOKUP(G134,'Sorten-, Stärkeschlüssel'!$D$2:$E$87,2,FALSE)</f>
        <v>#N/A</v>
      </c>
      <c r="F134" s="54"/>
      <c r="G134" s="315"/>
      <c r="H134" s="25">
        <f t="shared" si="2"/>
        <v>0</v>
      </c>
      <c r="I134" s="315"/>
      <c r="J134" s="316"/>
      <c r="K134" s="44" t="e">
        <f>VLOOKUP(J134,'Sorten-, Stärkeschlüssel'!$A$2:$B$22,2)</f>
        <v>#N/A</v>
      </c>
    </row>
    <row r="135" spans="1:11" x14ac:dyDescent="0.2">
      <c r="A135" s="27">
        <v>131</v>
      </c>
      <c r="B135" s="576"/>
      <c r="C135" s="314"/>
      <c r="D135" s="314"/>
      <c r="E135" s="43" t="e">
        <f>VLOOKUP(G135,'Sorten-, Stärkeschlüssel'!$D$2:$E$87,2,FALSE)</f>
        <v>#N/A</v>
      </c>
      <c r="F135" s="54"/>
      <c r="G135" s="315"/>
      <c r="H135" s="25">
        <f t="shared" si="2"/>
        <v>0</v>
      </c>
      <c r="I135" s="315"/>
      <c r="J135" s="316"/>
      <c r="K135" s="44" t="e">
        <f>VLOOKUP(J135,'Sorten-, Stärkeschlüssel'!$A$2:$B$22,2)</f>
        <v>#N/A</v>
      </c>
    </row>
    <row r="136" spans="1:11" x14ac:dyDescent="0.2">
      <c r="A136" s="27">
        <v>132</v>
      </c>
      <c r="B136" s="576"/>
      <c r="C136" s="314"/>
      <c r="D136" s="314"/>
      <c r="E136" s="43" t="e">
        <f>VLOOKUP(G136,'Sorten-, Stärkeschlüssel'!$D$2:$E$87,2,FALSE)</f>
        <v>#N/A</v>
      </c>
      <c r="F136" s="54"/>
      <c r="G136" s="315"/>
      <c r="H136" s="25">
        <f t="shared" si="2"/>
        <v>0</v>
      </c>
      <c r="I136" s="315"/>
      <c r="J136" s="316"/>
      <c r="K136" s="44" t="e">
        <f>VLOOKUP(J136,'Sorten-, Stärkeschlüssel'!$A$2:$B$22,2)</f>
        <v>#N/A</v>
      </c>
    </row>
    <row r="137" spans="1:11" x14ac:dyDescent="0.2">
      <c r="A137" s="27">
        <v>133</v>
      </c>
      <c r="B137" s="576"/>
      <c r="C137" s="314"/>
      <c r="D137" s="314"/>
      <c r="E137" s="43" t="e">
        <f>VLOOKUP(G137,'Sorten-, Stärkeschlüssel'!$D$2:$E$87,2,FALSE)</f>
        <v>#N/A</v>
      </c>
      <c r="F137" s="54"/>
      <c r="G137" s="315"/>
      <c r="H137" s="25">
        <f t="shared" si="2"/>
        <v>0</v>
      </c>
      <c r="I137" s="315"/>
      <c r="J137" s="316"/>
      <c r="K137" s="44" t="e">
        <f>VLOOKUP(J137,'Sorten-, Stärkeschlüssel'!$A$2:$B$22,2)</f>
        <v>#N/A</v>
      </c>
    </row>
    <row r="138" spans="1:11" x14ac:dyDescent="0.2">
      <c r="A138" s="27">
        <v>134</v>
      </c>
      <c r="B138" s="576"/>
      <c r="C138" s="314"/>
      <c r="D138" s="314"/>
      <c r="E138" s="43" t="e">
        <f>VLOOKUP(G138,'Sorten-, Stärkeschlüssel'!$D$2:$E$87,2,FALSE)</f>
        <v>#N/A</v>
      </c>
      <c r="F138" s="54"/>
      <c r="G138" s="315"/>
      <c r="H138" s="25">
        <f t="shared" si="2"/>
        <v>0</v>
      </c>
      <c r="I138" s="315"/>
      <c r="J138" s="316"/>
      <c r="K138" s="44" t="e">
        <f>VLOOKUP(J138,'Sorten-, Stärkeschlüssel'!$A$2:$B$22,2)</f>
        <v>#N/A</v>
      </c>
    </row>
    <row r="139" spans="1:11" x14ac:dyDescent="0.2">
      <c r="A139" s="27">
        <v>135</v>
      </c>
      <c r="B139" s="576"/>
      <c r="C139" s="314"/>
      <c r="D139" s="314"/>
      <c r="E139" s="43" t="e">
        <f>VLOOKUP(G139,'Sorten-, Stärkeschlüssel'!$D$2:$E$87,2,FALSE)</f>
        <v>#N/A</v>
      </c>
      <c r="F139" s="54"/>
      <c r="G139" s="315"/>
      <c r="H139" s="25">
        <f t="shared" si="2"/>
        <v>0</v>
      </c>
      <c r="I139" s="315"/>
      <c r="J139" s="316"/>
      <c r="K139" s="44" t="e">
        <f>VLOOKUP(J139,'Sorten-, Stärkeschlüssel'!$A$2:$B$22,2)</f>
        <v>#N/A</v>
      </c>
    </row>
    <row r="140" spans="1:11" x14ac:dyDescent="0.2">
      <c r="A140" s="27">
        <v>136</v>
      </c>
      <c r="B140" s="576"/>
      <c r="C140" s="314"/>
      <c r="D140" s="314"/>
      <c r="E140" s="43" t="e">
        <f>VLOOKUP(G140,'Sorten-, Stärkeschlüssel'!$D$2:$E$87,2,FALSE)</f>
        <v>#N/A</v>
      </c>
      <c r="F140" s="54"/>
      <c r="G140" s="315"/>
      <c r="H140" s="25">
        <f t="shared" si="2"/>
        <v>0</v>
      </c>
      <c r="I140" s="315"/>
      <c r="J140" s="316"/>
      <c r="K140" s="44" t="e">
        <f>VLOOKUP(J140,'Sorten-, Stärkeschlüssel'!$A$2:$B$22,2)</f>
        <v>#N/A</v>
      </c>
    </row>
    <row r="141" spans="1:11" x14ac:dyDescent="0.2">
      <c r="A141" s="27">
        <v>137</v>
      </c>
      <c r="B141" s="576"/>
      <c r="C141" s="314"/>
      <c r="D141" s="314"/>
      <c r="E141" s="43" t="e">
        <f>VLOOKUP(G141,'Sorten-, Stärkeschlüssel'!$D$2:$E$87,2,FALSE)</f>
        <v>#N/A</v>
      </c>
      <c r="F141" s="54"/>
      <c r="G141" s="315"/>
      <c r="H141" s="25">
        <f t="shared" si="2"/>
        <v>0</v>
      </c>
      <c r="I141" s="315"/>
      <c r="J141" s="316"/>
      <c r="K141" s="44" t="e">
        <f>VLOOKUP(J141,'Sorten-, Stärkeschlüssel'!$A$2:$B$22,2)</f>
        <v>#N/A</v>
      </c>
    </row>
    <row r="142" spans="1:11" x14ac:dyDescent="0.2">
      <c r="A142" s="27">
        <v>138</v>
      </c>
      <c r="B142" s="576"/>
      <c r="C142" s="314"/>
      <c r="D142" s="314"/>
      <c r="E142" s="43" t="e">
        <f>VLOOKUP(G142,'Sorten-, Stärkeschlüssel'!$D$2:$E$87,2,FALSE)</f>
        <v>#N/A</v>
      </c>
      <c r="F142" s="54"/>
      <c r="G142" s="315"/>
      <c r="H142" s="25">
        <f t="shared" si="2"/>
        <v>0</v>
      </c>
      <c r="I142" s="315"/>
      <c r="J142" s="316"/>
      <c r="K142" s="44" t="e">
        <f>VLOOKUP(J142,'Sorten-, Stärkeschlüssel'!$A$2:$B$22,2)</f>
        <v>#N/A</v>
      </c>
    </row>
    <row r="143" spans="1:11" x14ac:dyDescent="0.2">
      <c r="A143" s="27">
        <v>139</v>
      </c>
      <c r="B143" s="576"/>
      <c r="C143" s="314"/>
      <c r="D143" s="314"/>
      <c r="E143" s="43" t="e">
        <f>VLOOKUP(G143,'Sorten-, Stärkeschlüssel'!$D$2:$E$87,2,FALSE)</f>
        <v>#N/A</v>
      </c>
      <c r="F143" s="54"/>
      <c r="G143" s="315"/>
      <c r="H143" s="25">
        <f t="shared" si="2"/>
        <v>0</v>
      </c>
      <c r="I143" s="315"/>
      <c r="J143" s="316"/>
      <c r="K143" s="44" t="e">
        <f>VLOOKUP(J143,'Sorten-, Stärkeschlüssel'!$A$2:$B$22,2)</f>
        <v>#N/A</v>
      </c>
    </row>
    <row r="144" spans="1:11" x14ac:dyDescent="0.2">
      <c r="A144" s="27">
        <v>140</v>
      </c>
      <c r="B144" s="576"/>
      <c r="C144" s="314"/>
      <c r="D144" s="314"/>
      <c r="E144" s="43" t="e">
        <f>VLOOKUP(G144,'Sorten-, Stärkeschlüssel'!$D$2:$E$87,2,FALSE)</f>
        <v>#N/A</v>
      </c>
      <c r="F144" s="54"/>
      <c r="G144" s="315"/>
      <c r="H144" s="25">
        <f t="shared" si="2"/>
        <v>0</v>
      </c>
      <c r="I144" s="315"/>
      <c r="J144" s="316"/>
      <c r="K144" s="44" t="e">
        <f>VLOOKUP(J144,'Sorten-, Stärkeschlüssel'!$A$2:$B$22,2)</f>
        <v>#N/A</v>
      </c>
    </row>
    <row r="145" spans="1:11" x14ac:dyDescent="0.2">
      <c r="A145" s="27">
        <v>141</v>
      </c>
      <c r="B145" s="576"/>
      <c r="C145" s="314"/>
      <c r="D145" s="314"/>
      <c r="E145" s="43" t="e">
        <f>VLOOKUP(G145,'Sorten-, Stärkeschlüssel'!$D$2:$E$87,2,FALSE)</f>
        <v>#N/A</v>
      </c>
      <c r="F145" s="54"/>
      <c r="G145" s="315"/>
      <c r="H145" s="25">
        <f t="shared" si="2"/>
        <v>0</v>
      </c>
      <c r="I145" s="315"/>
      <c r="J145" s="316"/>
      <c r="K145" s="44" t="e">
        <f>VLOOKUP(J145,'Sorten-, Stärkeschlüssel'!$A$2:$B$22,2)</f>
        <v>#N/A</v>
      </c>
    </row>
    <row r="146" spans="1:11" x14ac:dyDescent="0.2">
      <c r="A146" s="27">
        <v>142</v>
      </c>
      <c r="B146" s="576"/>
      <c r="C146" s="314"/>
      <c r="D146" s="314"/>
      <c r="E146" s="43" t="e">
        <f>VLOOKUP(G146,'Sorten-, Stärkeschlüssel'!$D$2:$E$87,2,FALSE)</f>
        <v>#N/A</v>
      </c>
      <c r="F146" s="54"/>
      <c r="G146" s="315"/>
      <c r="H146" s="25">
        <f t="shared" si="2"/>
        <v>0</v>
      </c>
      <c r="I146" s="315"/>
      <c r="J146" s="316"/>
      <c r="K146" s="44" t="e">
        <f>VLOOKUP(J146,'Sorten-, Stärkeschlüssel'!$A$2:$B$22,2)</f>
        <v>#N/A</v>
      </c>
    </row>
    <row r="147" spans="1:11" x14ac:dyDescent="0.2">
      <c r="A147" s="27">
        <v>143</v>
      </c>
      <c r="B147" s="576"/>
      <c r="C147" s="314"/>
      <c r="D147" s="314"/>
      <c r="E147" s="43" t="e">
        <f>VLOOKUP(G147,'Sorten-, Stärkeschlüssel'!$D$2:$E$87,2,FALSE)</f>
        <v>#N/A</v>
      </c>
      <c r="F147" s="54"/>
      <c r="G147" s="315"/>
      <c r="H147" s="25">
        <f t="shared" si="2"/>
        <v>0</v>
      </c>
      <c r="I147" s="315"/>
      <c r="J147" s="316"/>
      <c r="K147" s="44" t="e">
        <f>VLOOKUP(J147,'Sorten-, Stärkeschlüssel'!$A$2:$B$22,2)</f>
        <v>#N/A</v>
      </c>
    </row>
    <row r="148" spans="1:11" x14ac:dyDescent="0.2">
      <c r="A148" s="27">
        <v>144</v>
      </c>
      <c r="B148" s="576"/>
      <c r="C148" s="314"/>
      <c r="D148" s="314"/>
      <c r="E148" s="43" t="e">
        <f>VLOOKUP(G148,'Sorten-, Stärkeschlüssel'!$D$2:$E$87,2,FALSE)</f>
        <v>#N/A</v>
      </c>
      <c r="F148" s="54"/>
      <c r="G148" s="315"/>
      <c r="H148" s="25">
        <f t="shared" si="2"/>
        <v>0</v>
      </c>
      <c r="I148" s="315"/>
      <c r="J148" s="316"/>
      <c r="K148" s="44" t="e">
        <f>VLOOKUP(J148,'Sorten-, Stärkeschlüssel'!$A$2:$B$22,2)</f>
        <v>#N/A</v>
      </c>
    </row>
    <row r="149" spans="1:11" x14ac:dyDescent="0.2">
      <c r="A149" s="27">
        <v>145</v>
      </c>
      <c r="B149" s="576"/>
      <c r="C149" s="314"/>
      <c r="D149" s="314"/>
      <c r="E149" s="43" t="e">
        <f>VLOOKUP(G149,'Sorten-, Stärkeschlüssel'!$D$2:$E$87,2,FALSE)</f>
        <v>#N/A</v>
      </c>
      <c r="F149" s="54"/>
      <c r="G149" s="315"/>
      <c r="H149" s="25">
        <f t="shared" si="2"/>
        <v>0</v>
      </c>
      <c r="I149" s="315"/>
      <c r="J149" s="316"/>
      <c r="K149" s="44" t="e">
        <f>VLOOKUP(J149,'Sorten-, Stärkeschlüssel'!$A$2:$B$22,2)</f>
        <v>#N/A</v>
      </c>
    </row>
    <row r="150" spans="1:11" x14ac:dyDescent="0.2">
      <c r="A150" s="27">
        <v>146</v>
      </c>
      <c r="B150" s="576"/>
      <c r="C150" s="314"/>
      <c r="D150" s="314"/>
      <c r="E150" s="43" t="e">
        <f>VLOOKUP(G150,'Sorten-, Stärkeschlüssel'!$D$2:$E$87,2,FALSE)</f>
        <v>#N/A</v>
      </c>
      <c r="F150" s="54"/>
      <c r="G150" s="315"/>
      <c r="H150" s="25">
        <f t="shared" si="2"/>
        <v>0</v>
      </c>
      <c r="I150" s="315"/>
      <c r="J150" s="316"/>
      <c r="K150" s="44" t="e">
        <f>VLOOKUP(J150,'Sorten-, Stärkeschlüssel'!$A$2:$B$22,2)</f>
        <v>#N/A</v>
      </c>
    </row>
    <row r="151" spans="1:11" x14ac:dyDescent="0.2">
      <c r="A151" s="27">
        <v>147</v>
      </c>
      <c r="B151" s="576"/>
      <c r="C151" s="314"/>
      <c r="D151" s="314"/>
      <c r="E151" s="43" t="e">
        <f>VLOOKUP(G151,'Sorten-, Stärkeschlüssel'!$D$2:$E$87,2,FALSE)</f>
        <v>#N/A</v>
      </c>
      <c r="F151" s="54"/>
      <c r="G151" s="315"/>
      <c r="H151" s="25">
        <f t="shared" si="2"/>
        <v>0</v>
      </c>
      <c r="I151" s="315"/>
      <c r="J151" s="316"/>
      <c r="K151" s="44" t="e">
        <f>VLOOKUP(J151,'Sorten-, Stärkeschlüssel'!$A$2:$B$22,2)</f>
        <v>#N/A</v>
      </c>
    </row>
    <row r="152" spans="1:11" x14ac:dyDescent="0.2">
      <c r="A152" s="27">
        <v>148</v>
      </c>
      <c r="B152" s="576"/>
      <c r="C152" s="314"/>
      <c r="D152" s="314"/>
      <c r="E152" s="43" t="e">
        <f>VLOOKUP(G152,'Sorten-, Stärkeschlüssel'!$D$2:$E$87,2,FALSE)</f>
        <v>#N/A</v>
      </c>
      <c r="F152" s="54"/>
      <c r="G152" s="315"/>
      <c r="H152" s="25">
        <f t="shared" si="2"/>
        <v>0</v>
      </c>
      <c r="I152" s="315"/>
      <c r="J152" s="316"/>
      <c r="K152" s="44" t="e">
        <f>VLOOKUP(J152,'Sorten-, Stärkeschlüssel'!$A$2:$B$22,2)</f>
        <v>#N/A</v>
      </c>
    </row>
    <row r="153" spans="1:11" x14ac:dyDescent="0.2">
      <c r="A153" s="27">
        <v>149</v>
      </c>
      <c r="B153" s="576"/>
      <c r="C153" s="314"/>
      <c r="D153" s="314"/>
      <c r="E153" s="43" t="e">
        <f>VLOOKUP(G153,'Sorten-, Stärkeschlüssel'!$D$2:$E$87,2,FALSE)</f>
        <v>#N/A</v>
      </c>
      <c r="F153" s="54"/>
      <c r="G153" s="315"/>
      <c r="H153" s="25">
        <f t="shared" si="2"/>
        <v>0</v>
      </c>
      <c r="I153" s="315"/>
      <c r="J153" s="316"/>
      <c r="K153" s="44" t="e">
        <f>VLOOKUP(J153,'Sorten-, Stärkeschlüssel'!$A$2:$B$22,2)</f>
        <v>#N/A</v>
      </c>
    </row>
    <row r="154" spans="1:11" x14ac:dyDescent="0.2">
      <c r="A154" s="27">
        <v>150</v>
      </c>
      <c r="B154" s="576"/>
      <c r="C154" s="314"/>
      <c r="D154" s="314"/>
      <c r="E154" s="43" t="e">
        <f>VLOOKUP(G154,'Sorten-, Stärkeschlüssel'!$D$2:$E$87,2,FALSE)</f>
        <v>#N/A</v>
      </c>
      <c r="F154" s="54"/>
      <c r="G154" s="315"/>
      <c r="H154" s="25">
        <f t="shared" si="2"/>
        <v>0</v>
      </c>
      <c r="I154" s="315"/>
      <c r="J154" s="316"/>
      <c r="K154" s="44" t="e">
        <f>VLOOKUP(J154,'Sorten-, Stärkeschlüssel'!$A$2:$B$22,2)</f>
        <v>#N/A</v>
      </c>
    </row>
    <row r="155" spans="1:11" x14ac:dyDescent="0.2">
      <c r="A155" s="27">
        <v>151</v>
      </c>
      <c r="B155" s="576"/>
      <c r="C155" s="314"/>
      <c r="D155" s="314"/>
      <c r="E155" s="43" t="e">
        <f>VLOOKUP(G155,'Sorten-, Stärkeschlüssel'!$D$2:$E$87,2,FALSE)</f>
        <v>#N/A</v>
      </c>
      <c r="F155" s="54"/>
      <c r="G155" s="315"/>
      <c r="H155" s="25">
        <f t="shared" si="2"/>
        <v>0</v>
      </c>
      <c r="I155" s="315"/>
      <c r="J155" s="316"/>
      <c r="K155" s="44" t="e">
        <f>VLOOKUP(J155,'Sorten-, Stärkeschlüssel'!$A$2:$B$22,2)</f>
        <v>#N/A</v>
      </c>
    </row>
    <row r="156" spans="1:11" x14ac:dyDescent="0.2">
      <c r="A156" s="27">
        <v>152</v>
      </c>
      <c r="B156" s="576"/>
      <c r="C156" s="314"/>
      <c r="D156" s="314"/>
      <c r="E156" s="43" t="e">
        <f>VLOOKUP(G156,'Sorten-, Stärkeschlüssel'!$D$2:$E$87,2,FALSE)</f>
        <v>#N/A</v>
      </c>
      <c r="F156" s="54"/>
      <c r="G156" s="315"/>
      <c r="H156" s="25">
        <f t="shared" si="2"/>
        <v>0</v>
      </c>
      <c r="I156" s="315"/>
      <c r="J156" s="316"/>
      <c r="K156" s="44" t="e">
        <f>VLOOKUP(J156,'Sorten-, Stärkeschlüssel'!$A$2:$B$22,2)</f>
        <v>#N/A</v>
      </c>
    </row>
    <row r="157" spans="1:11" x14ac:dyDescent="0.2">
      <c r="A157" s="27">
        <v>153</v>
      </c>
      <c r="B157" s="576"/>
      <c r="C157" s="314"/>
      <c r="D157" s="314"/>
      <c r="E157" s="43" t="e">
        <f>VLOOKUP(G157,'Sorten-, Stärkeschlüssel'!$D$2:$E$87,2,FALSE)</f>
        <v>#N/A</v>
      </c>
      <c r="F157" s="54"/>
      <c r="G157" s="315"/>
      <c r="H157" s="25">
        <f t="shared" si="2"/>
        <v>0</v>
      </c>
      <c r="I157" s="315"/>
      <c r="J157" s="316"/>
      <c r="K157" s="44" t="e">
        <f>VLOOKUP(J157,'Sorten-, Stärkeschlüssel'!$A$2:$B$22,2)</f>
        <v>#N/A</v>
      </c>
    </row>
    <row r="158" spans="1:11" x14ac:dyDescent="0.2">
      <c r="A158" s="27">
        <v>154</v>
      </c>
      <c r="B158" s="576"/>
      <c r="C158" s="314"/>
      <c r="D158" s="314"/>
      <c r="E158" s="43" t="e">
        <f>VLOOKUP(G158,'Sorten-, Stärkeschlüssel'!$D$2:$E$87,2,FALSE)</f>
        <v>#N/A</v>
      </c>
      <c r="F158" s="54"/>
      <c r="G158" s="315"/>
      <c r="H158" s="25">
        <f t="shared" si="2"/>
        <v>0</v>
      </c>
      <c r="I158" s="315"/>
      <c r="J158" s="316"/>
      <c r="K158" s="44" t="e">
        <f>VLOOKUP(J158,'Sorten-, Stärkeschlüssel'!$A$2:$B$22,2)</f>
        <v>#N/A</v>
      </c>
    </row>
    <row r="159" spans="1:11" x14ac:dyDescent="0.2">
      <c r="A159" s="27">
        <v>155</v>
      </c>
      <c r="B159" s="576"/>
      <c r="C159" s="314"/>
      <c r="D159" s="314"/>
      <c r="E159" s="43" t="e">
        <f>VLOOKUP(G159,'Sorten-, Stärkeschlüssel'!$D$2:$E$87,2,FALSE)</f>
        <v>#N/A</v>
      </c>
      <c r="F159" s="54"/>
      <c r="G159" s="315"/>
      <c r="H159" s="25">
        <f t="shared" si="2"/>
        <v>0</v>
      </c>
      <c r="I159" s="315"/>
      <c r="J159" s="316"/>
      <c r="K159" s="44" t="e">
        <f>VLOOKUP(J159,'Sorten-, Stärkeschlüssel'!$A$2:$B$22,2)</f>
        <v>#N/A</v>
      </c>
    </row>
    <row r="160" spans="1:11" x14ac:dyDescent="0.2">
      <c r="A160" s="27">
        <v>156</v>
      </c>
      <c r="B160" s="576"/>
      <c r="C160" s="314"/>
      <c r="D160" s="314"/>
      <c r="E160" s="43" t="e">
        <f>VLOOKUP(G160,'Sorten-, Stärkeschlüssel'!$D$2:$E$87,2,FALSE)</f>
        <v>#N/A</v>
      </c>
      <c r="F160" s="54"/>
      <c r="G160" s="315"/>
      <c r="H160" s="25">
        <f t="shared" si="2"/>
        <v>0</v>
      </c>
      <c r="I160" s="315"/>
      <c r="J160" s="316"/>
      <c r="K160" s="44" t="e">
        <f>VLOOKUP(J160,'Sorten-, Stärkeschlüssel'!$A$2:$B$22,2)</f>
        <v>#N/A</v>
      </c>
    </row>
    <row r="161" spans="1:11" x14ac:dyDescent="0.2">
      <c r="A161" s="27">
        <v>157</v>
      </c>
      <c r="B161" s="576"/>
      <c r="C161" s="314"/>
      <c r="D161" s="314"/>
      <c r="E161" s="43" t="e">
        <f>VLOOKUP(G161,'Sorten-, Stärkeschlüssel'!$D$2:$E$87,2,FALSE)</f>
        <v>#N/A</v>
      </c>
      <c r="F161" s="54"/>
      <c r="G161" s="315"/>
      <c r="H161" s="25">
        <f t="shared" si="2"/>
        <v>0</v>
      </c>
      <c r="I161" s="315"/>
      <c r="J161" s="316"/>
      <c r="K161" s="44" t="e">
        <f>VLOOKUP(J161,'Sorten-, Stärkeschlüssel'!$A$2:$B$22,2)</f>
        <v>#N/A</v>
      </c>
    </row>
    <row r="162" spans="1:11" x14ac:dyDescent="0.2">
      <c r="A162" s="27">
        <v>158</v>
      </c>
      <c r="B162" s="576"/>
      <c r="C162" s="314"/>
      <c r="D162" s="314"/>
      <c r="E162" s="43" t="e">
        <f>VLOOKUP(G162,'Sorten-, Stärkeschlüssel'!$D$2:$E$87,2,FALSE)</f>
        <v>#N/A</v>
      </c>
      <c r="F162" s="54"/>
      <c r="G162" s="315"/>
      <c r="H162" s="25">
        <f t="shared" si="2"/>
        <v>0</v>
      </c>
      <c r="I162" s="315"/>
      <c r="J162" s="316"/>
      <c r="K162" s="44" t="e">
        <f>VLOOKUP(J162,'Sorten-, Stärkeschlüssel'!$A$2:$B$22,2)</f>
        <v>#N/A</v>
      </c>
    </row>
    <row r="163" spans="1:11" x14ac:dyDescent="0.2">
      <c r="A163" s="27">
        <v>159</v>
      </c>
      <c r="B163" s="576"/>
      <c r="C163" s="314"/>
      <c r="D163" s="314"/>
      <c r="E163" s="43" t="e">
        <f>VLOOKUP(G163,'Sorten-, Stärkeschlüssel'!$D$2:$E$87,2,FALSE)</f>
        <v>#N/A</v>
      </c>
      <c r="F163" s="54"/>
      <c r="G163" s="315"/>
      <c r="H163" s="25">
        <f t="shared" si="2"/>
        <v>0</v>
      </c>
      <c r="I163" s="315"/>
      <c r="J163" s="316"/>
      <c r="K163" s="44" t="e">
        <f>VLOOKUP(J163,'Sorten-, Stärkeschlüssel'!$A$2:$B$22,2)</f>
        <v>#N/A</v>
      </c>
    </row>
    <row r="164" spans="1:11" x14ac:dyDescent="0.2">
      <c r="A164" s="27">
        <v>160</v>
      </c>
      <c r="B164" s="576"/>
      <c r="C164" s="314"/>
      <c r="D164" s="314"/>
      <c r="E164" s="43" t="e">
        <f>VLOOKUP(G164,'Sorten-, Stärkeschlüssel'!$D$2:$E$87,2,FALSE)</f>
        <v>#N/A</v>
      </c>
      <c r="F164" s="54"/>
      <c r="G164" s="315"/>
      <c r="H164" s="25">
        <f t="shared" si="2"/>
        <v>0</v>
      </c>
      <c r="I164" s="315"/>
      <c r="J164" s="316"/>
      <c r="K164" s="44" t="e">
        <f>VLOOKUP(J164,'Sorten-, Stärkeschlüssel'!$A$2:$B$22,2)</f>
        <v>#N/A</v>
      </c>
    </row>
    <row r="165" spans="1:11" x14ac:dyDescent="0.2">
      <c r="A165" s="27">
        <v>161</v>
      </c>
      <c r="B165" s="576"/>
      <c r="C165" s="314"/>
      <c r="D165" s="314"/>
      <c r="E165" s="43" t="e">
        <f>VLOOKUP(G165,'Sorten-, Stärkeschlüssel'!$D$2:$E$87,2,FALSE)</f>
        <v>#N/A</v>
      </c>
      <c r="F165" s="54"/>
      <c r="G165" s="315"/>
      <c r="H165" s="25">
        <f t="shared" si="2"/>
        <v>0</v>
      </c>
      <c r="I165" s="315"/>
      <c r="J165" s="316"/>
      <c r="K165" s="44" t="e">
        <f>VLOOKUP(J165,'Sorten-, Stärkeschlüssel'!$A$2:$B$22,2)</f>
        <v>#N/A</v>
      </c>
    </row>
    <row r="166" spans="1:11" x14ac:dyDescent="0.2">
      <c r="A166" s="27">
        <v>162</v>
      </c>
      <c r="B166" s="576"/>
      <c r="C166" s="314"/>
      <c r="D166" s="314"/>
      <c r="E166" s="43" t="e">
        <f>VLOOKUP(G166,'Sorten-, Stärkeschlüssel'!$D$2:$E$87,2,FALSE)</f>
        <v>#N/A</v>
      </c>
      <c r="F166" s="54"/>
      <c r="G166" s="315"/>
      <c r="H166" s="25">
        <f t="shared" si="2"/>
        <v>0</v>
      </c>
      <c r="I166" s="315"/>
      <c r="J166" s="316"/>
      <c r="K166" s="44" t="e">
        <f>VLOOKUP(J166,'Sorten-, Stärkeschlüssel'!$A$2:$B$22,2)</f>
        <v>#N/A</v>
      </c>
    </row>
    <row r="167" spans="1:11" x14ac:dyDescent="0.2">
      <c r="A167" s="27">
        <v>163</v>
      </c>
      <c r="B167" s="576"/>
      <c r="C167" s="314"/>
      <c r="D167" s="314"/>
      <c r="E167" s="43" t="e">
        <f>VLOOKUP(G167,'Sorten-, Stärkeschlüssel'!$D$2:$E$87,2,FALSE)</f>
        <v>#N/A</v>
      </c>
      <c r="F167" s="54"/>
      <c r="G167" s="315"/>
      <c r="H167" s="25">
        <f t="shared" si="2"/>
        <v>0</v>
      </c>
      <c r="I167" s="315"/>
      <c r="J167" s="316"/>
      <c r="K167" s="44" t="e">
        <f>VLOOKUP(J167,'Sorten-, Stärkeschlüssel'!$A$2:$B$22,2)</f>
        <v>#N/A</v>
      </c>
    </row>
    <row r="168" spans="1:11" x14ac:dyDescent="0.2">
      <c r="A168" s="27">
        <v>164</v>
      </c>
      <c r="B168" s="576"/>
      <c r="C168" s="314"/>
      <c r="D168" s="314"/>
      <c r="E168" s="43" t="e">
        <f>VLOOKUP(G168,'Sorten-, Stärkeschlüssel'!$D$2:$E$87,2,FALSE)</f>
        <v>#N/A</v>
      </c>
      <c r="F168" s="54"/>
      <c r="G168" s="315"/>
      <c r="H168" s="25">
        <f t="shared" si="2"/>
        <v>0</v>
      </c>
      <c r="I168" s="315"/>
      <c r="J168" s="316"/>
      <c r="K168" s="44" t="e">
        <f>VLOOKUP(J168,'Sorten-, Stärkeschlüssel'!$A$2:$B$22,2)</f>
        <v>#N/A</v>
      </c>
    </row>
    <row r="169" spans="1:11" x14ac:dyDescent="0.2">
      <c r="A169" s="27">
        <v>165</v>
      </c>
      <c r="B169" s="576"/>
      <c r="C169" s="314"/>
      <c r="D169" s="314"/>
      <c r="E169" s="43" t="e">
        <f>VLOOKUP(G169,'Sorten-, Stärkeschlüssel'!$D$2:$E$87,2,FALSE)</f>
        <v>#N/A</v>
      </c>
      <c r="F169" s="54"/>
      <c r="G169" s="315"/>
      <c r="H169" s="25">
        <f t="shared" si="2"/>
        <v>0</v>
      </c>
      <c r="I169" s="315"/>
      <c r="J169" s="316"/>
      <c r="K169" s="44" t="e">
        <f>VLOOKUP(J169,'Sorten-, Stärkeschlüssel'!$A$2:$B$22,2)</f>
        <v>#N/A</v>
      </c>
    </row>
    <row r="170" spans="1:11" x14ac:dyDescent="0.2">
      <c r="A170" s="27">
        <v>166</v>
      </c>
      <c r="B170" s="576"/>
      <c r="C170" s="314"/>
      <c r="D170" s="314"/>
      <c r="E170" s="43" t="e">
        <f>VLOOKUP(G170,'Sorten-, Stärkeschlüssel'!$D$2:$E$87,2,FALSE)</f>
        <v>#N/A</v>
      </c>
      <c r="F170" s="54"/>
      <c r="G170" s="315"/>
      <c r="H170" s="25">
        <f t="shared" si="2"/>
        <v>0</v>
      </c>
      <c r="I170" s="315"/>
      <c r="J170" s="316"/>
      <c r="K170" s="44" t="e">
        <f>VLOOKUP(J170,'Sorten-, Stärkeschlüssel'!$A$2:$B$22,2)</f>
        <v>#N/A</v>
      </c>
    </row>
    <row r="171" spans="1:11" x14ac:dyDescent="0.2">
      <c r="A171" s="27">
        <v>167</v>
      </c>
      <c r="B171" s="576"/>
      <c r="C171" s="314"/>
      <c r="D171" s="314"/>
      <c r="E171" s="43" t="e">
        <f>VLOOKUP(G171,'Sorten-, Stärkeschlüssel'!$D$2:$E$87,2,FALSE)</f>
        <v>#N/A</v>
      </c>
      <c r="F171" s="54"/>
      <c r="G171" s="315"/>
      <c r="H171" s="25">
        <f t="shared" si="2"/>
        <v>0</v>
      </c>
      <c r="I171" s="315"/>
      <c r="J171" s="316"/>
      <c r="K171" s="44" t="e">
        <f>VLOOKUP(J171,'Sorten-, Stärkeschlüssel'!$A$2:$B$22,2)</f>
        <v>#N/A</v>
      </c>
    </row>
    <row r="172" spans="1:11" x14ac:dyDescent="0.2">
      <c r="A172" s="27">
        <v>168</v>
      </c>
      <c r="B172" s="576"/>
      <c r="C172" s="314"/>
      <c r="D172" s="314"/>
      <c r="E172" s="43" t="e">
        <f>VLOOKUP(G172,'Sorten-, Stärkeschlüssel'!$D$2:$E$87,2,FALSE)</f>
        <v>#N/A</v>
      </c>
      <c r="F172" s="54"/>
      <c r="G172" s="315"/>
      <c r="H172" s="25">
        <f t="shared" si="2"/>
        <v>0</v>
      </c>
      <c r="I172" s="315"/>
      <c r="J172" s="316"/>
      <c r="K172" s="44" t="e">
        <f>VLOOKUP(J172,'Sorten-, Stärkeschlüssel'!$A$2:$B$22,2)</f>
        <v>#N/A</v>
      </c>
    </row>
    <row r="173" spans="1:11" x14ac:dyDescent="0.2">
      <c r="A173" s="27">
        <v>169</v>
      </c>
      <c r="B173" s="576"/>
      <c r="C173" s="314"/>
      <c r="D173" s="314"/>
      <c r="E173" s="43" t="e">
        <f>VLOOKUP(G173,'Sorten-, Stärkeschlüssel'!$D$2:$E$87,2,FALSE)</f>
        <v>#N/A</v>
      </c>
      <c r="F173" s="54"/>
      <c r="G173" s="315"/>
      <c r="H173" s="25">
        <f t="shared" si="2"/>
        <v>0</v>
      </c>
      <c r="I173" s="315"/>
      <c r="J173" s="316"/>
      <c r="K173" s="44" t="e">
        <f>VLOOKUP(J173,'Sorten-, Stärkeschlüssel'!$A$2:$B$22,2)</f>
        <v>#N/A</v>
      </c>
    </row>
    <row r="174" spans="1:11" x14ac:dyDescent="0.2">
      <c r="A174" s="27">
        <v>170</v>
      </c>
      <c r="B174" s="576"/>
      <c r="C174" s="314"/>
      <c r="D174" s="314"/>
      <c r="E174" s="43" t="e">
        <f>VLOOKUP(G174,'Sorten-, Stärkeschlüssel'!$D$2:$E$87,2,FALSE)</f>
        <v>#N/A</v>
      </c>
      <c r="F174" s="54"/>
      <c r="G174" s="315"/>
      <c r="H174" s="25">
        <f t="shared" si="2"/>
        <v>0</v>
      </c>
      <c r="I174" s="315"/>
      <c r="J174" s="316"/>
      <c r="K174" s="44" t="e">
        <f>VLOOKUP(J174,'Sorten-, Stärkeschlüssel'!$A$2:$B$22,2)</f>
        <v>#N/A</v>
      </c>
    </row>
    <row r="175" spans="1:11" x14ac:dyDescent="0.2">
      <c r="A175" s="27">
        <v>171</v>
      </c>
      <c r="B175" s="576"/>
      <c r="C175" s="314"/>
      <c r="D175" s="314"/>
      <c r="E175" s="43" t="e">
        <f>VLOOKUP(G175,'Sorten-, Stärkeschlüssel'!$D$2:$E$87,2,FALSE)</f>
        <v>#N/A</v>
      </c>
      <c r="F175" s="54"/>
      <c r="G175" s="315"/>
      <c r="H175" s="25">
        <f t="shared" si="2"/>
        <v>0</v>
      </c>
      <c r="I175" s="315"/>
      <c r="J175" s="316"/>
      <c r="K175" s="44" t="e">
        <f>VLOOKUP(J175,'Sorten-, Stärkeschlüssel'!$A$2:$B$22,2)</f>
        <v>#N/A</v>
      </c>
    </row>
    <row r="176" spans="1:11" x14ac:dyDescent="0.2">
      <c r="A176" s="27">
        <v>172</v>
      </c>
      <c r="B176" s="576"/>
      <c r="C176" s="314"/>
      <c r="D176" s="314"/>
      <c r="E176" s="43" t="e">
        <f>VLOOKUP(G176,'Sorten-, Stärkeschlüssel'!$D$2:$E$87,2,FALSE)</f>
        <v>#N/A</v>
      </c>
      <c r="F176" s="54"/>
      <c r="G176" s="315"/>
      <c r="H176" s="25">
        <f t="shared" si="2"/>
        <v>0</v>
      </c>
      <c r="I176" s="315"/>
      <c r="J176" s="316"/>
      <c r="K176" s="44" t="e">
        <f>VLOOKUP(J176,'Sorten-, Stärkeschlüssel'!$A$2:$B$22,2)</f>
        <v>#N/A</v>
      </c>
    </row>
    <row r="177" spans="1:11" x14ac:dyDescent="0.2">
      <c r="A177" s="27">
        <v>173</v>
      </c>
      <c r="B177" s="576"/>
      <c r="C177" s="314"/>
      <c r="D177" s="314"/>
      <c r="E177" s="43" t="e">
        <f>VLOOKUP(G177,'Sorten-, Stärkeschlüssel'!$D$2:$E$87,2,FALSE)</f>
        <v>#N/A</v>
      </c>
      <c r="F177" s="54"/>
      <c r="G177" s="315"/>
      <c r="H177" s="25">
        <f t="shared" si="2"/>
        <v>0</v>
      </c>
      <c r="I177" s="315"/>
      <c r="J177" s="316"/>
      <c r="K177" s="44" t="e">
        <f>VLOOKUP(J177,'Sorten-, Stärkeschlüssel'!$A$2:$B$22,2)</f>
        <v>#N/A</v>
      </c>
    </row>
    <row r="178" spans="1:11" x14ac:dyDescent="0.2">
      <c r="A178" s="27">
        <v>174</v>
      </c>
      <c r="B178" s="576"/>
      <c r="C178" s="314"/>
      <c r="D178" s="314"/>
      <c r="E178" s="43" t="e">
        <f>VLOOKUP(G178,'Sorten-, Stärkeschlüssel'!$D$2:$E$87,2,FALSE)</f>
        <v>#N/A</v>
      </c>
      <c r="F178" s="54"/>
      <c r="G178" s="315"/>
      <c r="H178" s="25">
        <f t="shared" si="2"/>
        <v>0</v>
      </c>
      <c r="I178" s="315"/>
      <c r="J178" s="316"/>
      <c r="K178" s="44" t="e">
        <f>VLOOKUP(J178,'Sorten-, Stärkeschlüssel'!$A$2:$B$22,2)</f>
        <v>#N/A</v>
      </c>
    </row>
    <row r="179" spans="1:11" x14ac:dyDescent="0.2">
      <c r="A179" s="27">
        <v>175</v>
      </c>
      <c r="B179" s="576"/>
      <c r="C179" s="314"/>
      <c r="D179" s="314"/>
      <c r="E179" s="43" t="e">
        <f>VLOOKUP(G179,'Sorten-, Stärkeschlüssel'!$D$2:$E$87,2,FALSE)</f>
        <v>#N/A</v>
      </c>
      <c r="F179" s="54"/>
      <c r="G179" s="315"/>
      <c r="H179" s="25">
        <f t="shared" si="2"/>
        <v>0</v>
      </c>
      <c r="I179" s="315"/>
      <c r="J179" s="316"/>
      <c r="K179" s="44" t="e">
        <f>VLOOKUP(J179,'Sorten-, Stärkeschlüssel'!$A$2:$B$22,2)</f>
        <v>#N/A</v>
      </c>
    </row>
    <row r="180" spans="1:11" x14ac:dyDescent="0.2">
      <c r="A180" s="27">
        <v>176</v>
      </c>
      <c r="B180" s="576"/>
      <c r="C180" s="314"/>
      <c r="D180" s="314"/>
      <c r="E180" s="43" t="e">
        <f>VLOOKUP(G180,'Sorten-, Stärkeschlüssel'!$D$2:$E$87,2,FALSE)</f>
        <v>#N/A</v>
      </c>
      <c r="F180" s="54"/>
      <c r="G180" s="315"/>
      <c r="H180" s="25">
        <f t="shared" si="2"/>
        <v>0</v>
      </c>
      <c r="I180" s="315"/>
      <c r="J180" s="316"/>
      <c r="K180" s="44" t="e">
        <f>VLOOKUP(J180,'Sorten-, Stärkeschlüssel'!$A$2:$B$22,2)</f>
        <v>#N/A</v>
      </c>
    </row>
    <row r="181" spans="1:11" x14ac:dyDescent="0.2">
      <c r="A181" s="27">
        <v>177</v>
      </c>
      <c r="B181" s="576"/>
      <c r="C181" s="314"/>
      <c r="D181" s="314"/>
      <c r="E181" s="43" t="e">
        <f>VLOOKUP(G181,'Sorten-, Stärkeschlüssel'!$D$2:$E$87,2,FALSE)</f>
        <v>#N/A</v>
      </c>
      <c r="F181" s="54"/>
      <c r="G181" s="315"/>
      <c r="H181" s="25">
        <f t="shared" si="2"/>
        <v>0</v>
      </c>
      <c r="I181" s="315"/>
      <c r="J181" s="316"/>
      <c r="K181" s="44" t="e">
        <f>VLOOKUP(J181,'Sorten-, Stärkeschlüssel'!$A$2:$B$22,2)</f>
        <v>#N/A</v>
      </c>
    </row>
    <row r="182" spans="1:11" x14ac:dyDescent="0.2">
      <c r="A182" s="27">
        <v>178</v>
      </c>
      <c r="B182" s="576"/>
      <c r="C182" s="314"/>
      <c r="D182" s="314"/>
      <c r="E182" s="43" t="e">
        <f>VLOOKUP(G182,'Sorten-, Stärkeschlüssel'!$D$2:$E$87,2,FALSE)</f>
        <v>#N/A</v>
      </c>
      <c r="F182" s="54"/>
      <c r="G182" s="315"/>
      <c r="H182" s="25">
        <f t="shared" si="2"/>
        <v>0</v>
      </c>
      <c r="I182" s="315"/>
      <c r="J182" s="316"/>
      <c r="K182" s="44" t="e">
        <f>VLOOKUP(J182,'Sorten-, Stärkeschlüssel'!$A$2:$B$22,2)</f>
        <v>#N/A</v>
      </c>
    </row>
    <row r="183" spans="1:11" x14ac:dyDescent="0.2">
      <c r="A183" s="27">
        <v>179</v>
      </c>
      <c r="B183" s="576"/>
      <c r="C183" s="314"/>
      <c r="D183" s="314"/>
      <c r="E183" s="43" t="e">
        <f>VLOOKUP(G183,'Sorten-, Stärkeschlüssel'!$D$2:$E$87,2,FALSE)</f>
        <v>#N/A</v>
      </c>
      <c r="F183" s="54"/>
      <c r="G183" s="315"/>
      <c r="H183" s="25">
        <f t="shared" si="2"/>
        <v>0</v>
      </c>
      <c r="I183" s="315"/>
      <c r="J183" s="316"/>
      <c r="K183" s="44" t="e">
        <f>VLOOKUP(J183,'Sorten-, Stärkeschlüssel'!$A$2:$B$22,2)</f>
        <v>#N/A</v>
      </c>
    </row>
    <row r="184" spans="1:11" x14ac:dyDescent="0.2">
      <c r="A184" s="27">
        <v>180</v>
      </c>
      <c r="B184" s="576"/>
      <c r="C184" s="314"/>
      <c r="D184" s="314"/>
      <c r="E184" s="43" t="e">
        <f>VLOOKUP(G184,'Sorten-, Stärkeschlüssel'!$D$2:$E$87,2,FALSE)</f>
        <v>#N/A</v>
      </c>
      <c r="F184" s="54"/>
      <c r="G184" s="315"/>
      <c r="H184" s="25">
        <f t="shared" si="2"/>
        <v>0</v>
      </c>
      <c r="I184" s="315"/>
      <c r="J184" s="316"/>
      <c r="K184" s="44" t="e">
        <f>VLOOKUP(J184,'Sorten-, Stärkeschlüssel'!$A$2:$B$22,2)</f>
        <v>#N/A</v>
      </c>
    </row>
    <row r="185" spans="1:11" x14ac:dyDescent="0.2">
      <c r="A185" s="27">
        <v>181</v>
      </c>
      <c r="B185" s="576"/>
      <c r="C185" s="314"/>
      <c r="D185" s="314"/>
      <c r="E185" s="43" t="e">
        <f>VLOOKUP(G185,'Sorten-, Stärkeschlüssel'!$D$2:$E$87,2,FALSE)</f>
        <v>#N/A</v>
      </c>
      <c r="F185" s="54"/>
      <c r="G185" s="315"/>
      <c r="H185" s="25">
        <f t="shared" si="2"/>
        <v>0</v>
      </c>
      <c r="I185" s="315"/>
      <c r="J185" s="316"/>
      <c r="K185" s="44" t="e">
        <f>VLOOKUP(J185,'Sorten-, Stärkeschlüssel'!$A$2:$B$22,2)</f>
        <v>#N/A</v>
      </c>
    </row>
    <row r="186" spans="1:11" x14ac:dyDescent="0.2">
      <c r="A186" s="27">
        <v>182</v>
      </c>
      <c r="B186" s="576"/>
      <c r="C186" s="314"/>
      <c r="D186" s="314"/>
      <c r="E186" s="43" t="e">
        <f>VLOOKUP(G186,'Sorten-, Stärkeschlüssel'!$D$2:$E$87,2,FALSE)</f>
        <v>#N/A</v>
      </c>
      <c r="F186" s="54"/>
      <c r="G186" s="315"/>
      <c r="H186" s="25">
        <f t="shared" si="2"/>
        <v>0</v>
      </c>
      <c r="I186" s="315"/>
      <c r="J186" s="316"/>
      <c r="K186" s="44" t="e">
        <f>VLOOKUP(J186,'Sorten-, Stärkeschlüssel'!$A$2:$B$22,2)</f>
        <v>#N/A</v>
      </c>
    </row>
    <row r="187" spans="1:11" x14ac:dyDescent="0.2">
      <c r="A187" s="27">
        <v>183</v>
      </c>
      <c r="B187" s="576"/>
      <c r="C187" s="314"/>
      <c r="D187" s="314"/>
      <c r="E187" s="43" t="e">
        <f>VLOOKUP(G187,'Sorten-, Stärkeschlüssel'!$D$2:$E$87,2,FALSE)</f>
        <v>#N/A</v>
      </c>
      <c r="F187" s="54"/>
      <c r="G187" s="315"/>
      <c r="H187" s="25">
        <f t="shared" si="2"/>
        <v>0</v>
      </c>
      <c r="I187" s="315"/>
      <c r="J187" s="316"/>
      <c r="K187" s="44" t="e">
        <f>VLOOKUP(J187,'Sorten-, Stärkeschlüssel'!$A$2:$B$22,2)</f>
        <v>#N/A</v>
      </c>
    </row>
    <row r="188" spans="1:11" x14ac:dyDescent="0.2">
      <c r="A188" s="27">
        <v>184</v>
      </c>
      <c r="B188" s="576"/>
      <c r="C188" s="314"/>
      <c r="D188" s="314"/>
      <c r="E188" s="43" t="e">
        <f>VLOOKUP(G188,'Sorten-, Stärkeschlüssel'!$D$2:$E$87,2,FALSE)</f>
        <v>#N/A</v>
      </c>
      <c r="F188" s="54"/>
      <c r="G188" s="315"/>
      <c r="H188" s="25">
        <f t="shared" si="2"/>
        <v>0</v>
      </c>
      <c r="I188" s="315"/>
      <c r="J188" s="316"/>
      <c r="K188" s="44" t="e">
        <f>VLOOKUP(J188,'Sorten-, Stärkeschlüssel'!$A$2:$B$22,2)</f>
        <v>#N/A</v>
      </c>
    </row>
    <row r="189" spans="1:11" x14ac:dyDescent="0.2">
      <c r="A189" s="27">
        <v>185</v>
      </c>
      <c r="B189" s="576"/>
      <c r="C189" s="314"/>
      <c r="D189" s="314"/>
      <c r="E189" s="43" t="e">
        <f>VLOOKUP(G189,'Sorten-, Stärkeschlüssel'!$D$2:$E$87,2,FALSE)</f>
        <v>#N/A</v>
      </c>
      <c r="F189" s="54"/>
      <c r="G189" s="315"/>
      <c r="H189" s="25">
        <f t="shared" si="2"/>
        <v>0</v>
      </c>
      <c r="I189" s="315"/>
      <c r="J189" s="316"/>
      <c r="K189" s="44" t="e">
        <f>VLOOKUP(J189,'Sorten-, Stärkeschlüssel'!$A$2:$B$22,2)</f>
        <v>#N/A</v>
      </c>
    </row>
    <row r="190" spans="1:11" x14ac:dyDescent="0.2">
      <c r="A190" s="27">
        <v>186</v>
      </c>
      <c r="B190" s="576"/>
      <c r="C190" s="314"/>
      <c r="D190" s="314"/>
      <c r="E190" s="43" t="e">
        <f>VLOOKUP(G190,'Sorten-, Stärkeschlüssel'!$D$2:$E$87,2,FALSE)</f>
        <v>#N/A</v>
      </c>
      <c r="F190" s="54"/>
      <c r="G190" s="315"/>
      <c r="H190" s="25">
        <f t="shared" si="2"/>
        <v>0</v>
      </c>
      <c r="I190" s="315"/>
      <c r="J190" s="316"/>
      <c r="K190" s="44" t="e">
        <f>VLOOKUP(J190,'Sorten-, Stärkeschlüssel'!$A$2:$B$22,2)</f>
        <v>#N/A</v>
      </c>
    </row>
    <row r="191" spans="1:11" x14ac:dyDescent="0.2">
      <c r="A191" s="27">
        <v>187</v>
      </c>
      <c r="B191" s="576"/>
      <c r="C191" s="314"/>
      <c r="D191" s="314"/>
      <c r="E191" s="43" t="e">
        <f>VLOOKUP(G191,'Sorten-, Stärkeschlüssel'!$D$2:$E$87,2,FALSE)</f>
        <v>#N/A</v>
      </c>
      <c r="F191" s="54"/>
      <c r="G191" s="315"/>
      <c r="H191" s="25">
        <f t="shared" si="2"/>
        <v>0</v>
      </c>
      <c r="I191" s="315"/>
      <c r="J191" s="316"/>
      <c r="K191" s="44" t="e">
        <f>VLOOKUP(J191,'Sorten-, Stärkeschlüssel'!$A$2:$B$22,2)</f>
        <v>#N/A</v>
      </c>
    </row>
    <row r="192" spans="1:11" x14ac:dyDescent="0.2">
      <c r="A192" s="27">
        <v>188</v>
      </c>
      <c r="B192" s="576"/>
      <c r="C192" s="314"/>
      <c r="D192" s="314"/>
      <c r="E192" s="43" t="e">
        <f>VLOOKUP(G192,'Sorten-, Stärkeschlüssel'!$D$2:$E$87,2,FALSE)</f>
        <v>#N/A</v>
      </c>
      <c r="F192" s="54"/>
      <c r="G192" s="315"/>
      <c r="H192" s="25">
        <f t="shared" si="2"/>
        <v>0</v>
      </c>
      <c r="I192" s="315"/>
      <c r="J192" s="316"/>
      <c r="K192" s="44" t="e">
        <f>VLOOKUP(J192,'Sorten-, Stärkeschlüssel'!$A$2:$B$22,2)</f>
        <v>#N/A</v>
      </c>
    </row>
    <row r="193" spans="1:11" x14ac:dyDescent="0.2">
      <c r="A193" s="27">
        <v>189</v>
      </c>
      <c r="B193" s="576"/>
      <c r="C193" s="314"/>
      <c r="D193" s="314"/>
      <c r="E193" s="43" t="e">
        <f>VLOOKUP(G193,'Sorten-, Stärkeschlüssel'!$D$2:$E$87,2,FALSE)</f>
        <v>#N/A</v>
      </c>
      <c r="F193" s="54"/>
      <c r="G193" s="315"/>
      <c r="H193" s="25">
        <f t="shared" si="2"/>
        <v>0</v>
      </c>
      <c r="I193" s="315"/>
      <c r="J193" s="316"/>
      <c r="K193" s="44" t="e">
        <f>VLOOKUP(J193,'Sorten-, Stärkeschlüssel'!$A$2:$B$22,2)</f>
        <v>#N/A</v>
      </c>
    </row>
    <row r="194" spans="1:11" x14ac:dyDescent="0.2">
      <c r="A194" s="27">
        <v>190</v>
      </c>
      <c r="B194" s="576"/>
      <c r="C194" s="314"/>
      <c r="D194" s="314"/>
      <c r="E194" s="43" t="e">
        <f>VLOOKUP(G194,'Sorten-, Stärkeschlüssel'!$D$2:$E$87,2,FALSE)</f>
        <v>#N/A</v>
      </c>
      <c r="F194" s="54"/>
      <c r="G194" s="315"/>
      <c r="H194" s="25">
        <f t="shared" si="2"/>
        <v>0</v>
      </c>
      <c r="I194" s="315"/>
      <c r="J194" s="316"/>
      <c r="K194" s="44" t="e">
        <f>VLOOKUP(J194,'Sorten-, Stärkeschlüssel'!$A$2:$B$22,2)</f>
        <v>#N/A</v>
      </c>
    </row>
    <row r="195" spans="1:11" x14ac:dyDescent="0.2">
      <c r="A195" s="27">
        <v>191</v>
      </c>
      <c r="B195" s="576"/>
      <c r="C195" s="314"/>
      <c r="D195" s="314"/>
      <c r="E195" s="43" t="e">
        <f>VLOOKUP(G195,'Sorten-, Stärkeschlüssel'!$D$2:$E$87,2,FALSE)</f>
        <v>#N/A</v>
      </c>
      <c r="F195" s="54"/>
      <c r="G195" s="315"/>
      <c r="H195" s="25">
        <f t="shared" si="2"/>
        <v>0</v>
      </c>
      <c r="I195" s="315"/>
      <c r="J195" s="316"/>
      <c r="K195" s="44" t="e">
        <f>VLOOKUP(J195,'Sorten-, Stärkeschlüssel'!$A$2:$B$22,2)</f>
        <v>#N/A</v>
      </c>
    </row>
    <row r="196" spans="1:11" x14ac:dyDescent="0.2">
      <c r="A196" s="27">
        <v>192</v>
      </c>
      <c r="B196" s="576"/>
      <c r="C196" s="314"/>
      <c r="D196" s="314"/>
      <c r="E196" s="43" t="e">
        <f>VLOOKUP(G196,'Sorten-, Stärkeschlüssel'!$D$2:$E$87,2,FALSE)</f>
        <v>#N/A</v>
      </c>
      <c r="F196" s="54"/>
      <c r="G196" s="315"/>
      <c r="H196" s="25">
        <f t="shared" si="2"/>
        <v>0</v>
      </c>
      <c r="I196" s="315"/>
      <c r="J196" s="316"/>
      <c r="K196" s="44" t="e">
        <f>VLOOKUP(J196,'Sorten-, Stärkeschlüssel'!$A$2:$B$22,2)</f>
        <v>#N/A</v>
      </c>
    </row>
    <row r="197" spans="1:11" x14ac:dyDescent="0.2">
      <c r="A197" s="27">
        <v>193</v>
      </c>
      <c r="B197" s="576"/>
      <c r="C197" s="314"/>
      <c r="D197" s="314"/>
      <c r="E197" s="43" t="e">
        <f>VLOOKUP(G197,'Sorten-, Stärkeschlüssel'!$D$2:$E$87,2,FALSE)</f>
        <v>#N/A</v>
      </c>
      <c r="F197" s="54"/>
      <c r="G197" s="315"/>
      <c r="H197" s="25">
        <f t="shared" ref="H197:H260" si="3">PRODUCT(G197/200*G197/200*3.1415*F197)</f>
        <v>0</v>
      </c>
      <c r="I197" s="315"/>
      <c r="J197" s="316"/>
      <c r="K197" s="44" t="e">
        <f>VLOOKUP(J197,'Sorten-, Stärkeschlüssel'!$A$2:$B$22,2)</f>
        <v>#N/A</v>
      </c>
    </row>
    <row r="198" spans="1:11" x14ac:dyDescent="0.2">
      <c r="A198" s="27">
        <v>194</v>
      </c>
      <c r="B198" s="576"/>
      <c r="C198" s="314"/>
      <c r="D198" s="314"/>
      <c r="E198" s="43" t="e">
        <f>VLOOKUP(G198,'Sorten-, Stärkeschlüssel'!$D$2:$E$87,2,FALSE)</f>
        <v>#N/A</v>
      </c>
      <c r="F198" s="54"/>
      <c r="G198" s="315"/>
      <c r="H198" s="25">
        <f t="shared" si="3"/>
        <v>0</v>
      </c>
      <c r="I198" s="315"/>
      <c r="J198" s="316"/>
      <c r="K198" s="44" t="e">
        <f>VLOOKUP(J198,'Sorten-, Stärkeschlüssel'!$A$2:$B$22,2)</f>
        <v>#N/A</v>
      </c>
    </row>
    <row r="199" spans="1:11" x14ac:dyDescent="0.2">
      <c r="A199" s="27">
        <v>195</v>
      </c>
      <c r="B199" s="576"/>
      <c r="C199" s="314"/>
      <c r="D199" s="314"/>
      <c r="E199" s="43" t="e">
        <f>VLOOKUP(G199,'Sorten-, Stärkeschlüssel'!$D$2:$E$87,2,FALSE)</f>
        <v>#N/A</v>
      </c>
      <c r="F199" s="54"/>
      <c r="G199" s="315"/>
      <c r="H199" s="25">
        <f t="shared" si="3"/>
        <v>0</v>
      </c>
      <c r="I199" s="315"/>
      <c r="J199" s="316"/>
      <c r="K199" s="44" t="e">
        <f>VLOOKUP(J199,'Sorten-, Stärkeschlüssel'!$A$2:$B$22,2)</f>
        <v>#N/A</v>
      </c>
    </row>
    <row r="200" spans="1:11" x14ac:dyDescent="0.2">
      <c r="A200" s="27">
        <v>196</v>
      </c>
      <c r="B200" s="576"/>
      <c r="C200" s="314"/>
      <c r="D200" s="314"/>
      <c r="E200" s="43" t="e">
        <f>VLOOKUP(G200,'Sorten-, Stärkeschlüssel'!$D$2:$E$87,2,FALSE)</f>
        <v>#N/A</v>
      </c>
      <c r="F200" s="54"/>
      <c r="G200" s="315"/>
      <c r="H200" s="25">
        <f t="shared" si="3"/>
        <v>0</v>
      </c>
      <c r="I200" s="315"/>
      <c r="J200" s="316"/>
      <c r="K200" s="44" t="e">
        <f>VLOOKUP(J200,'Sorten-, Stärkeschlüssel'!$A$2:$B$22,2)</f>
        <v>#N/A</v>
      </c>
    </row>
    <row r="201" spans="1:11" x14ac:dyDescent="0.2">
      <c r="A201" s="27">
        <v>197</v>
      </c>
      <c r="B201" s="576"/>
      <c r="C201" s="314"/>
      <c r="D201" s="314"/>
      <c r="E201" s="43" t="e">
        <f>VLOOKUP(G201,'Sorten-, Stärkeschlüssel'!$D$2:$E$87,2,FALSE)</f>
        <v>#N/A</v>
      </c>
      <c r="F201" s="54"/>
      <c r="G201" s="315"/>
      <c r="H201" s="25">
        <f t="shared" si="3"/>
        <v>0</v>
      </c>
      <c r="I201" s="315"/>
      <c r="J201" s="316"/>
      <c r="K201" s="44" t="e">
        <f>VLOOKUP(J201,'Sorten-, Stärkeschlüssel'!$A$2:$B$22,2)</f>
        <v>#N/A</v>
      </c>
    </row>
    <row r="202" spans="1:11" x14ac:dyDescent="0.2">
      <c r="A202" s="27">
        <v>198</v>
      </c>
      <c r="B202" s="576"/>
      <c r="C202" s="314"/>
      <c r="D202" s="314"/>
      <c r="E202" s="43" t="e">
        <f>VLOOKUP(G202,'Sorten-, Stärkeschlüssel'!$D$2:$E$87,2,FALSE)</f>
        <v>#N/A</v>
      </c>
      <c r="F202" s="54"/>
      <c r="G202" s="315"/>
      <c r="H202" s="25">
        <f t="shared" si="3"/>
        <v>0</v>
      </c>
      <c r="I202" s="315"/>
      <c r="J202" s="316"/>
      <c r="K202" s="44" t="e">
        <f>VLOOKUP(J202,'Sorten-, Stärkeschlüssel'!$A$2:$B$22,2)</f>
        <v>#N/A</v>
      </c>
    </row>
    <row r="203" spans="1:11" x14ac:dyDescent="0.2">
      <c r="A203" s="27">
        <v>199</v>
      </c>
      <c r="B203" s="576"/>
      <c r="C203" s="314"/>
      <c r="D203" s="314"/>
      <c r="E203" s="43" t="e">
        <f>VLOOKUP(G203,'Sorten-, Stärkeschlüssel'!$D$2:$E$87,2,FALSE)</f>
        <v>#N/A</v>
      </c>
      <c r="F203" s="54"/>
      <c r="G203" s="315"/>
      <c r="H203" s="25">
        <f t="shared" si="3"/>
        <v>0</v>
      </c>
      <c r="I203" s="315"/>
      <c r="J203" s="316"/>
      <c r="K203" s="44" t="e">
        <f>VLOOKUP(J203,'Sorten-, Stärkeschlüssel'!$A$2:$B$22,2)</f>
        <v>#N/A</v>
      </c>
    </row>
    <row r="204" spans="1:11" x14ac:dyDescent="0.2">
      <c r="A204" s="27">
        <v>200</v>
      </c>
      <c r="B204" s="576"/>
      <c r="C204" s="314"/>
      <c r="D204" s="314"/>
      <c r="E204" s="43" t="e">
        <f>VLOOKUP(G204,'Sorten-, Stärkeschlüssel'!$D$2:$E$87,2,FALSE)</f>
        <v>#N/A</v>
      </c>
      <c r="F204" s="54"/>
      <c r="G204" s="315"/>
      <c r="H204" s="25">
        <f t="shared" si="3"/>
        <v>0</v>
      </c>
      <c r="I204" s="315"/>
      <c r="J204" s="316"/>
      <c r="K204" s="44" t="e">
        <f>VLOOKUP(J204,'Sorten-, Stärkeschlüssel'!$A$2:$B$22,2)</f>
        <v>#N/A</v>
      </c>
    </row>
    <row r="205" spans="1:11" x14ac:dyDescent="0.2">
      <c r="A205" s="27">
        <v>201</v>
      </c>
      <c r="B205" s="576"/>
      <c r="C205" s="314"/>
      <c r="D205" s="314"/>
      <c r="E205" s="43" t="e">
        <f>VLOOKUP(G205,'Sorten-, Stärkeschlüssel'!$D$2:$E$87,2,FALSE)</f>
        <v>#N/A</v>
      </c>
      <c r="F205" s="54"/>
      <c r="G205" s="315"/>
      <c r="H205" s="25">
        <f t="shared" si="3"/>
        <v>0</v>
      </c>
      <c r="I205" s="315"/>
      <c r="J205" s="316"/>
      <c r="K205" s="44" t="e">
        <f>VLOOKUP(J205,'Sorten-, Stärkeschlüssel'!$A$2:$B$22,2)</f>
        <v>#N/A</v>
      </c>
    </row>
    <row r="206" spans="1:11" x14ac:dyDescent="0.2">
      <c r="A206" s="27">
        <v>202</v>
      </c>
      <c r="B206" s="576"/>
      <c r="C206" s="314"/>
      <c r="D206" s="314"/>
      <c r="E206" s="43" t="e">
        <f>VLOOKUP(G206,'Sorten-, Stärkeschlüssel'!$D$2:$E$87,2,FALSE)</f>
        <v>#N/A</v>
      </c>
      <c r="F206" s="54"/>
      <c r="G206" s="315"/>
      <c r="H206" s="25">
        <f t="shared" si="3"/>
        <v>0</v>
      </c>
      <c r="I206" s="315"/>
      <c r="J206" s="316"/>
      <c r="K206" s="44" t="e">
        <f>VLOOKUP(J206,'Sorten-, Stärkeschlüssel'!$A$2:$B$22,2)</f>
        <v>#N/A</v>
      </c>
    </row>
    <row r="207" spans="1:11" x14ac:dyDescent="0.2">
      <c r="A207" s="27">
        <v>203</v>
      </c>
      <c r="B207" s="576"/>
      <c r="C207" s="314"/>
      <c r="D207" s="314"/>
      <c r="E207" s="43" t="e">
        <f>VLOOKUP(G207,'Sorten-, Stärkeschlüssel'!$D$2:$E$87,2,FALSE)</f>
        <v>#N/A</v>
      </c>
      <c r="F207" s="54"/>
      <c r="G207" s="315"/>
      <c r="H207" s="25">
        <f t="shared" si="3"/>
        <v>0</v>
      </c>
      <c r="I207" s="315"/>
      <c r="J207" s="316"/>
      <c r="K207" s="44" t="e">
        <f>VLOOKUP(J207,'Sorten-, Stärkeschlüssel'!$A$2:$B$22,2)</f>
        <v>#N/A</v>
      </c>
    </row>
    <row r="208" spans="1:11" x14ac:dyDescent="0.2">
      <c r="A208" s="27">
        <v>204</v>
      </c>
      <c r="B208" s="576"/>
      <c r="C208" s="314"/>
      <c r="D208" s="314"/>
      <c r="E208" s="43" t="e">
        <f>VLOOKUP(G208,'Sorten-, Stärkeschlüssel'!$D$2:$E$87,2,FALSE)</f>
        <v>#N/A</v>
      </c>
      <c r="F208" s="54"/>
      <c r="G208" s="315"/>
      <c r="H208" s="25">
        <f t="shared" si="3"/>
        <v>0</v>
      </c>
      <c r="I208" s="315"/>
      <c r="J208" s="316"/>
      <c r="K208" s="44" t="e">
        <f>VLOOKUP(J208,'Sorten-, Stärkeschlüssel'!$A$2:$B$22,2)</f>
        <v>#N/A</v>
      </c>
    </row>
    <row r="209" spans="1:11" x14ac:dyDescent="0.2">
      <c r="A209" s="27">
        <v>205</v>
      </c>
      <c r="B209" s="576"/>
      <c r="C209" s="314"/>
      <c r="D209" s="314"/>
      <c r="E209" s="43" t="e">
        <f>VLOOKUP(G209,'Sorten-, Stärkeschlüssel'!$D$2:$E$87,2,FALSE)</f>
        <v>#N/A</v>
      </c>
      <c r="F209" s="54"/>
      <c r="G209" s="315"/>
      <c r="H209" s="25">
        <f t="shared" si="3"/>
        <v>0</v>
      </c>
      <c r="I209" s="315"/>
      <c r="J209" s="316"/>
      <c r="K209" s="44" t="e">
        <f>VLOOKUP(J209,'Sorten-, Stärkeschlüssel'!$A$2:$B$22,2)</f>
        <v>#N/A</v>
      </c>
    </row>
    <row r="210" spans="1:11" x14ac:dyDescent="0.2">
      <c r="A210" s="27">
        <v>206</v>
      </c>
      <c r="B210" s="576"/>
      <c r="C210" s="314"/>
      <c r="D210" s="314"/>
      <c r="E210" s="43" t="e">
        <f>VLOOKUP(G210,'Sorten-, Stärkeschlüssel'!$D$2:$E$87,2,FALSE)</f>
        <v>#N/A</v>
      </c>
      <c r="F210" s="54"/>
      <c r="G210" s="315"/>
      <c r="H210" s="25">
        <f t="shared" si="3"/>
        <v>0</v>
      </c>
      <c r="I210" s="315"/>
      <c r="J210" s="316"/>
      <c r="K210" s="44" t="e">
        <f>VLOOKUP(J210,'Sorten-, Stärkeschlüssel'!$A$2:$B$22,2)</f>
        <v>#N/A</v>
      </c>
    </row>
    <row r="211" spans="1:11" x14ac:dyDescent="0.2">
      <c r="A211" s="27">
        <v>207</v>
      </c>
      <c r="B211" s="576"/>
      <c r="C211" s="314"/>
      <c r="D211" s="314"/>
      <c r="E211" s="43" t="e">
        <f>VLOOKUP(G211,'Sorten-, Stärkeschlüssel'!$D$2:$E$87,2,FALSE)</f>
        <v>#N/A</v>
      </c>
      <c r="F211" s="54"/>
      <c r="G211" s="315"/>
      <c r="H211" s="25">
        <f t="shared" si="3"/>
        <v>0</v>
      </c>
      <c r="I211" s="315"/>
      <c r="J211" s="316"/>
      <c r="K211" s="44" t="e">
        <f>VLOOKUP(J211,'Sorten-, Stärkeschlüssel'!$A$2:$B$22,2)</f>
        <v>#N/A</v>
      </c>
    </row>
    <row r="212" spans="1:11" x14ac:dyDescent="0.2">
      <c r="A212" s="27">
        <v>208</v>
      </c>
      <c r="B212" s="576"/>
      <c r="C212" s="314"/>
      <c r="D212" s="314"/>
      <c r="E212" s="43" t="e">
        <f>VLOOKUP(G212,'Sorten-, Stärkeschlüssel'!$D$2:$E$87,2,FALSE)</f>
        <v>#N/A</v>
      </c>
      <c r="F212" s="54"/>
      <c r="G212" s="315"/>
      <c r="H212" s="25">
        <f t="shared" si="3"/>
        <v>0</v>
      </c>
      <c r="I212" s="315"/>
      <c r="J212" s="316"/>
      <c r="K212" s="44" t="e">
        <f>VLOOKUP(J212,'Sorten-, Stärkeschlüssel'!$A$2:$B$22,2)</f>
        <v>#N/A</v>
      </c>
    </row>
    <row r="213" spans="1:11" x14ac:dyDescent="0.2">
      <c r="A213" s="27">
        <v>209</v>
      </c>
      <c r="B213" s="576"/>
      <c r="C213" s="314"/>
      <c r="D213" s="314"/>
      <c r="E213" s="43" t="e">
        <f>VLOOKUP(G213,'Sorten-, Stärkeschlüssel'!$D$2:$E$87,2,FALSE)</f>
        <v>#N/A</v>
      </c>
      <c r="F213" s="54"/>
      <c r="G213" s="315"/>
      <c r="H213" s="25">
        <f t="shared" si="3"/>
        <v>0</v>
      </c>
      <c r="I213" s="315"/>
      <c r="J213" s="316"/>
      <c r="K213" s="44" t="e">
        <f>VLOOKUP(J213,'Sorten-, Stärkeschlüssel'!$A$2:$B$22,2)</f>
        <v>#N/A</v>
      </c>
    </row>
    <row r="214" spans="1:11" x14ac:dyDescent="0.2">
      <c r="A214" s="27">
        <v>210</v>
      </c>
      <c r="B214" s="576"/>
      <c r="C214" s="314"/>
      <c r="D214" s="314"/>
      <c r="E214" s="43" t="e">
        <f>VLOOKUP(G214,'Sorten-, Stärkeschlüssel'!$D$2:$E$87,2,FALSE)</f>
        <v>#N/A</v>
      </c>
      <c r="F214" s="54"/>
      <c r="G214" s="315"/>
      <c r="H214" s="25">
        <f t="shared" si="3"/>
        <v>0</v>
      </c>
      <c r="I214" s="315"/>
      <c r="J214" s="316"/>
      <c r="K214" s="44" t="e">
        <f>VLOOKUP(J214,'Sorten-, Stärkeschlüssel'!$A$2:$B$22,2)</f>
        <v>#N/A</v>
      </c>
    </row>
    <row r="215" spans="1:11" x14ac:dyDescent="0.2">
      <c r="A215" s="27">
        <v>211</v>
      </c>
      <c r="B215" s="576"/>
      <c r="C215" s="314"/>
      <c r="D215" s="314"/>
      <c r="E215" s="43" t="e">
        <f>VLOOKUP(G215,'Sorten-, Stärkeschlüssel'!$D$2:$E$87,2,FALSE)</f>
        <v>#N/A</v>
      </c>
      <c r="F215" s="54"/>
      <c r="G215" s="315"/>
      <c r="H215" s="25">
        <f t="shared" si="3"/>
        <v>0</v>
      </c>
      <c r="I215" s="315"/>
      <c r="J215" s="316"/>
      <c r="K215" s="44" t="e">
        <f>VLOOKUP(J215,'Sorten-, Stärkeschlüssel'!$A$2:$B$22,2)</f>
        <v>#N/A</v>
      </c>
    </row>
    <row r="216" spans="1:11" x14ac:dyDescent="0.2">
      <c r="A216" s="27">
        <v>212</v>
      </c>
      <c r="B216" s="576"/>
      <c r="C216" s="314"/>
      <c r="D216" s="314"/>
      <c r="E216" s="43" t="e">
        <f>VLOOKUP(G216,'Sorten-, Stärkeschlüssel'!$D$2:$E$87,2,FALSE)</f>
        <v>#N/A</v>
      </c>
      <c r="F216" s="54"/>
      <c r="G216" s="315"/>
      <c r="H216" s="25">
        <f t="shared" si="3"/>
        <v>0</v>
      </c>
      <c r="I216" s="315"/>
      <c r="J216" s="316"/>
      <c r="K216" s="44" t="e">
        <f>VLOOKUP(J216,'Sorten-, Stärkeschlüssel'!$A$2:$B$22,2)</f>
        <v>#N/A</v>
      </c>
    </row>
    <row r="217" spans="1:11" x14ac:dyDescent="0.2">
      <c r="A217" s="27">
        <v>213</v>
      </c>
      <c r="B217" s="576"/>
      <c r="C217" s="314"/>
      <c r="D217" s="314"/>
      <c r="E217" s="43" t="e">
        <f>VLOOKUP(G217,'Sorten-, Stärkeschlüssel'!$D$2:$E$87,2,FALSE)</f>
        <v>#N/A</v>
      </c>
      <c r="F217" s="54"/>
      <c r="G217" s="315"/>
      <c r="H217" s="25">
        <f t="shared" si="3"/>
        <v>0</v>
      </c>
      <c r="I217" s="315"/>
      <c r="J217" s="316"/>
      <c r="K217" s="44" t="e">
        <f>VLOOKUP(J217,'Sorten-, Stärkeschlüssel'!$A$2:$B$22,2)</f>
        <v>#N/A</v>
      </c>
    </row>
    <row r="218" spans="1:11" x14ac:dyDescent="0.2">
      <c r="A218" s="27">
        <v>214</v>
      </c>
      <c r="B218" s="576"/>
      <c r="C218" s="314"/>
      <c r="D218" s="314"/>
      <c r="E218" s="43" t="e">
        <f>VLOOKUP(G218,'Sorten-, Stärkeschlüssel'!$D$2:$E$87,2,FALSE)</f>
        <v>#N/A</v>
      </c>
      <c r="F218" s="54"/>
      <c r="G218" s="315"/>
      <c r="H218" s="25">
        <f t="shared" si="3"/>
        <v>0</v>
      </c>
      <c r="I218" s="315"/>
      <c r="J218" s="316"/>
      <c r="K218" s="44" t="e">
        <f>VLOOKUP(J218,'Sorten-, Stärkeschlüssel'!$A$2:$B$22,2)</f>
        <v>#N/A</v>
      </c>
    </row>
    <row r="219" spans="1:11" x14ac:dyDescent="0.2">
      <c r="A219" s="27">
        <v>215</v>
      </c>
      <c r="B219" s="576"/>
      <c r="C219" s="314"/>
      <c r="D219" s="314"/>
      <c r="E219" s="43" t="e">
        <f>VLOOKUP(G219,'Sorten-, Stärkeschlüssel'!$D$2:$E$87,2,FALSE)</f>
        <v>#N/A</v>
      </c>
      <c r="F219" s="54"/>
      <c r="G219" s="315"/>
      <c r="H219" s="25">
        <f t="shared" si="3"/>
        <v>0</v>
      </c>
      <c r="I219" s="315"/>
      <c r="J219" s="316"/>
      <c r="K219" s="44" t="e">
        <f>VLOOKUP(J219,'Sorten-, Stärkeschlüssel'!$A$2:$B$22,2)</f>
        <v>#N/A</v>
      </c>
    </row>
    <row r="220" spans="1:11" x14ac:dyDescent="0.2">
      <c r="A220" s="27">
        <v>216</v>
      </c>
      <c r="B220" s="576"/>
      <c r="C220" s="314"/>
      <c r="D220" s="314"/>
      <c r="E220" s="43" t="e">
        <f>VLOOKUP(G220,'Sorten-, Stärkeschlüssel'!$D$2:$E$87,2,FALSE)</f>
        <v>#N/A</v>
      </c>
      <c r="F220" s="54"/>
      <c r="G220" s="315"/>
      <c r="H220" s="25">
        <f t="shared" si="3"/>
        <v>0</v>
      </c>
      <c r="I220" s="315"/>
      <c r="J220" s="316"/>
      <c r="K220" s="44" t="e">
        <f>VLOOKUP(J220,'Sorten-, Stärkeschlüssel'!$A$2:$B$22,2)</f>
        <v>#N/A</v>
      </c>
    </row>
    <row r="221" spans="1:11" x14ac:dyDescent="0.2">
      <c r="A221" s="27">
        <v>217</v>
      </c>
      <c r="B221" s="576"/>
      <c r="C221" s="314"/>
      <c r="D221" s="314"/>
      <c r="E221" s="43" t="e">
        <f>VLOOKUP(G221,'Sorten-, Stärkeschlüssel'!$D$2:$E$87,2,FALSE)</f>
        <v>#N/A</v>
      </c>
      <c r="F221" s="54"/>
      <c r="G221" s="315"/>
      <c r="H221" s="25">
        <f t="shared" si="3"/>
        <v>0</v>
      </c>
      <c r="I221" s="315"/>
      <c r="J221" s="316"/>
      <c r="K221" s="44" t="e">
        <f>VLOOKUP(J221,'Sorten-, Stärkeschlüssel'!$A$2:$B$22,2)</f>
        <v>#N/A</v>
      </c>
    </row>
    <row r="222" spans="1:11" x14ac:dyDescent="0.2">
      <c r="A222" s="27">
        <v>218</v>
      </c>
      <c r="B222" s="576"/>
      <c r="C222" s="314"/>
      <c r="D222" s="314"/>
      <c r="E222" s="43" t="e">
        <f>VLOOKUP(G222,'Sorten-, Stärkeschlüssel'!$D$2:$E$87,2,FALSE)</f>
        <v>#N/A</v>
      </c>
      <c r="F222" s="54"/>
      <c r="G222" s="315"/>
      <c r="H222" s="25">
        <f t="shared" si="3"/>
        <v>0</v>
      </c>
      <c r="I222" s="315"/>
      <c r="J222" s="316"/>
      <c r="K222" s="44" t="e">
        <f>VLOOKUP(J222,'Sorten-, Stärkeschlüssel'!$A$2:$B$22,2)</f>
        <v>#N/A</v>
      </c>
    </row>
    <row r="223" spans="1:11" x14ac:dyDescent="0.2">
      <c r="A223" s="27">
        <v>219</v>
      </c>
      <c r="B223" s="576"/>
      <c r="C223" s="314"/>
      <c r="D223" s="314"/>
      <c r="E223" s="43" t="e">
        <f>VLOOKUP(G223,'Sorten-, Stärkeschlüssel'!$D$2:$E$87,2,FALSE)</f>
        <v>#N/A</v>
      </c>
      <c r="F223" s="54"/>
      <c r="G223" s="315"/>
      <c r="H223" s="25">
        <f t="shared" si="3"/>
        <v>0</v>
      </c>
      <c r="I223" s="315"/>
      <c r="J223" s="316"/>
      <c r="K223" s="44" t="e">
        <f>VLOOKUP(J223,'Sorten-, Stärkeschlüssel'!$A$2:$B$22,2)</f>
        <v>#N/A</v>
      </c>
    </row>
    <row r="224" spans="1:11" x14ac:dyDescent="0.2">
      <c r="A224" s="27">
        <v>220</v>
      </c>
      <c r="B224" s="576"/>
      <c r="C224" s="314"/>
      <c r="D224" s="314"/>
      <c r="E224" s="43" t="e">
        <f>VLOOKUP(G224,'Sorten-, Stärkeschlüssel'!$D$2:$E$87,2,FALSE)</f>
        <v>#N/A</v>
      </c>
      <c r="F224" s="54"/>
      <c r="G224" s="315"/>
      <c r="H224" s="25">
        <f t="shared" si="3"/>
        <v>0</v>
      </c>
      <c r="I224" s="315"/>
      <c r="J224" s="316"/>
      <c r="K224" s="44" t="e">
        <f>VLOOKUP(J224,'Sorten-, Stärkeschlüssel'!$A$2:$B$22,2)</f>
        <v>#N/A</v>
      </c>
    </row>
    <row r="225" spans="1:11" x14ac:dyDescent="0.2">
      <c r="A225" s="27">
        <v>221</v>
      </c>
      <c r="B225" s="576"/>
      <c r="C225" s="314"/>
      <c r="D225" s="314"/>
      <c r="E225" s="43" t="e">
        <f>VLOOKUP(G225,'Sorten-, Stärkeschlüssel'!$D$2:$E$87,2,FALSE)</f>
        <v>#N/A</v>
      </c>
      <c r="F225" s="54"/>
      <c r="G225" s="315"/>
      <c r="H225" s="25">
        <f t="shared" si="3"/>
        <v>0</v>
      </c>
      <c r="I225" s="315"/>
      <c r="J225" s="316"/>
      <c r="K225" s="44" t="e">
        <f>VLOOKUP(J225,'Sorten-, Stärkeschlüssel'!$A$2:$B$22,2)</f>
        <v>#N/A</v>
      </c>
    </row>
    <row r="226" spans="1:11" x14ac:dyDescent="0.2">
      <c r="A226" s="27">
        <v>222</v>
      </c>
      <c r="B226" s="576"/>
      <c r="C226" s="314"/>
      <c r="D226" s="314"/>
      <c r="E226" s="43" t="e">
        <f>VLOOKUP(G226,'Sorten-, Stärkeschlüssel'!$D$2:$E$87,2,FALSE)</f>
        <v>#N/A</v>
      </c>
      <c r="F226" s="54"/>
      <c r="G226" s="315"/>
      <c r="H226" s="25">
        <f t="shared" si="3"/>
        <v>0</v>
      </c>
      <c r="I226" s="315"/>
      <c r="J226" s="316"/>
      <c r="K226" s="44" t="e">
        <f>VLOOKUP(J226,'Sorten-, Stärkeschlüssel'!$A$2:$B$22,2)</f>
        <v>#N/A</v>
      </c>
    </row>
    <row r="227" spans="1:11" x14ac:dyDescent="0.2">
      <c r="A227" s="27">
        <v>223</v>
      </c>
      <c r="B227" s="576"/>
      <c r="C227" s="314"/>
      <c r="D227" s="314"/>
      <c r="E227" s="43" t="e">
        <f>VLOOKUP(G227,'Sorten-, Stärkeschlüssel'!$D$2:$E$87,2,FALSE)</f>
        <v>#N/A</v>
      </c>
      <c r="F227" s="54"/>
      <c r="G227" s="315"/>
      <c r="H227" s="25">
        <f t="shared" si="3"/>
        <v>0</v>
      </c>
      <c r="I227" s="315"/>
      <c r="J227" s="316"/>
      <c r="K227" s="44" t="e">
        <f>VLOOKUP(J227,'Sorten-, Stärkeschlüssel'!$A$2:$B$22,2)</f>
        <v>#N/A</v>
      </c>
    </row>
    <row r="228" spans="1:11" x14ac:dyDescent="0.2">
      <c r="A228" s="27">
        <v>224</v>
      </c>
      <c r="B228" s="576"/>
      <c r="C228" s="314"/>
      <c r="D228" s="314"/>
      <c r="E228" s="43" t="e">
        <f>VLOOKUP(G228,'Sorten-, Stärkeschlüssel'!$D$2:$E$87,2,FALSE)</f>
        <v>#N/A</v>
      </c>
      <c r="F228" s="54"/>
      <c r="G228" s="315"/>
      <c r="H228" s="25">
        <f t="shared" si="3"/>
        <v>0</v>
      </c>
      <c r="I228" s="315"/>
      <c r="J228" s="316"/>
      <c r="K228" s="44" t="e">
        <f>VLOOKUP(J228,'Sorten-, Stärkeschlüssel'!$A$2:$B$22,2)</f>
        <v>#N/A</v>
      </c>
    </row>
    <row r="229" spans="1:11" x14ac:dyDescent="0.2">
      <c r="A229" s="27">
        <v>225</v>
      </c>
      <c r="B229" s="576"/>
      <c r="C229" s="314"/>
      <c r="D229" s="314"/>
      <c r="E229" s="43" t="e">
        <f>VLOOKUP(G229,'Sorten-, Stärkeschlüssel'!$D$2:$E$87,2,FALSE)</f>
        <v>#N/A</v>
      </c>
      <c r="F229" s="54"/>
      <c r="G229" s="315"/>
      <c r="H229" s="25">
        <f t="shared" si="3"/>
        <v>0</v>
      </c>
      <c r="I229" s="315"/>
      <c r="J229" s="316"/>
      <c r="K229" s="44" t="e">
        <f>VLOOKUP(J229,'Sorten-, Stärkeschlüssel'!$A$2:$B$22,2)</f>
        <v>#N/A</v>
      </c>
    </row>
    <row r="230" spans="1:11" x14ac:dyDescent="0.2">
      <c r="A230" s="27">
        <v>226</v>
      </c>
      <c r="B230" s="576"/>
      <c r="C230" s="314"/>
      <c r="D230" s="314"/>
      <c r="E230" s="43" t="e">
        <f>VLOOKUP(G230,'Sorten-, Stärkeschlüssel'!$D$2:$E$87,2,FALSE)</f>
        <v>#N/A</v>
      </c>
      <c r="F230" s="54"/>
      <c r="G230" s="315"/>
      <c r="H230" s="25">
        <f t="shared" si="3"/>
        <v>0</v>
      </c>
      <c r="I230" s="315"/>
      <c r="J230" s="316"/>
      <c r="K230" s="44" t="e">
        <f>VLOOKUP(J230,'Sorten-, Stärkeschlüssel'!$A$2:$B$22,2)</f>
        <v>#N/A</v>
      </c>
    </row>
    <row r="231" spans="1:11" x14ac:dyDescent="0.2">
      <c r="A231" s="27">
        <v>227</v>
      </c>
      <c r="B231" s="576"/>
      <c r="C231" s="314"/>
      <c r="D231" s="314"/>
      <c r="E231" s="43" t="e">
        <f>VLOOKUP(G231,'Sorten-, Stärkeschlüssel'!$D$2:$E$87,2,FALSE)</f>
        <v>#N/A</v>
      </c>
      <c r="F231" s="54"/>
      <c r="G231" s="315"/>
      <c r="H231" s="25">
        <f t="shared" si="3"/>
        <v>0</v>
      </c>
      <c r="I231" s="315"/>
      <c r="J231" s="316"/>
      <c r="K231" s="44" t="e">
        <f>VLOOKUP(J231,'Sorten-, Stärkeschlüssel'!$A$2:$B$22,2)</f>
        <v>#N/A</v>
      </c>
    </row>
    <row r="232" spans="1:11" x14ac:dyDescent="0.2">
      <c r="A232" s="27">
        <v>228</v>
      </c>
      <c r="B232" s="576"/>
      <c r="C232" s="314"/>
      <c r="D232" s="314"/>
      <c r="E232" s="43" t="e">
        <f>VLOOKUP(G232,'Sorten-, Stärkeschlüssel'!$D$2:$E$87,2,FALSE)</f>
        <v>#N/A</v>
      </c>
      <c r="F232" s="54"/>
      <c r="G232" s="315"/>
      <c r="H232" s="25">
        <f t="shared" si="3"/>
        <v>0</v>
      </c>
      <c r="I232" s="315"/>
      <c r="J232" s="316"/>
      <c r="K232" s="44" t="e">
        <f>VLOOKUP(J232,'Sorten-, Stärkeschlüssel'!$A$2:$B$22,2)</f>
        <v>#N/A</v>
      </c>
    </row>
    <row r="233" spans="1:11" x14ac:dyDescent="0.2">
      <c r="A233" s="27">
        <v>229</v>
      </c>
      <c r="B233" s="576"/>
      <c r="C233" s="314"/>
      <c r="D233" s="314"/>
      <c r="E233" s="43" t="e">
        <f>VLOOKUP(G233,'Sorten-, Stärkeschlüssel'!$D$2:$E$87,2,FALSE)</f>
        <v>#N/A</v>
      </c>
      <c r="F233" s="54"/>
      <c r="G233" s="315"/>
      <c r="H233" s="25">
        <f t="shared" si="3"/>
        <v>0</v>
      </c>
      <c r="I233" s="315"/>
      <c r="J233" s="316"/>
      <c r="K233" s="44" t="e">
        <f>VLOOKUP(J233,'Sorten-, Stärkeschlüssel'!$A$2:$B$22,2)</f>
        <v>#N/A</v>
      </c>
    </row>
    <row r="234" spans="1:11" x14ac:dyDescent="0.2">
      <c r="A234" s="27">
        <v>230</v>
      </c>
      <c r="B234" s="576"/>
      <c r="C234" s="314"/>
      <c r="D234" s="314"/>
      <c r="E234" s="43" t="e">
        <f>VLOOKUP(G234,'Sorten-, Stärkeschlüssel'!$D$2:$E$87,2,FALSE)</f>
        <v>#N/A</v>
      </c>
      <c r="F234" s="54"/>
      <c r="G234" s="315"/>
      <c r="H234" s="25">
        <f t="shared" si="3"/>
        <v>0</v>
      </c>
      <c r="I234" s="315"/>
      <c r="J234" s="316"/>
      <c r="K234" s="44" t="e">
        <f>VLOOKUP(J234,'Sorten-, Stärkeschlüssel'!$A$2:$B$22,2)</f>
        <v>#N/A</v>
      </c>
    </row>
    <row r="235" spans="1:11" x14ac:dyDescent="0.2">
      <c r="A235" s="27">
        <v>231</v>
      </c>
      <c r="B235" s="576"/>
      <c r="C235" s="314"/>
      <c r="D235" s="314"/>
      <c r="E235" s="43" t="e">
        <f>VLOOKUP(G235,'Sorten-, Stärkeschlüssel'!$D$2:$E$87,2,FALSE)</f>
        <v>#N/A</v>
      </c>
      <c r="F235" s="54"/>
      <c r="G235" s="315"/>
      <c r="H235" s="25">
        <f t="shared" si="3"/>
        <v>0</v>
      </c>
      <c r="I235" s="315"/>
      <c r="J235" s="316"/>
      <c r="K235" s="44" t="e">
        <f>VLOOKUP(J235,'Sorten-, Stärkeschlüssel'!$A$2:$B$22,2)</f>
        <v>#N/A</v>
      </c>
    </row>
    <row r="236" spans="1:11" x14ac:dyDescent="0.2">
      <c r="A236" s="27">
        <v>232</v>
      </c>
      <c r="B236" s="576"/>
      <c r="C236" s="314"/>
      <c r="D236" s="314"/>
      <c r="E236" s="43" t="e">
        <f>VLOOKUP(G236,'Sorten-, Stärkeschlüssel'!$D$2:$E$87,2,FALSE)</f>
        <v>#N/A</v>
      </c>
      <c r="F236" s="54"/>
      <c r="G236" s="315"/>
      <c r="H236" s="25">
        <f t="shared" si="3"/>
        <v>0</v>
      </c>
      <c r="I236" s="315"/>
      <c r="J236" s="316"/>
      <c r="K236" s="44" t="e">
        <f>VLOOKUP(J236,'Sorten-, Stärkeschlüssel'!$A$2:$B$22,2)</f>
        <v>#N/A</v>
      </c>
    </row>
    <row r="237" spans="1:11" x14ac:dyDescent="0.2">
      <c r="A237" s="27">
        <v>233</v>
      </c>
      <c r="B237" s="576"/>
      <c r="C237" s="314"/>
      <c r="D237" s="314"/>
      <c r="E237" s="43" t="e">
        <f>VLOOKUP(G237,'Sorten-, Stärkeschlüssel'!$D$2:$E$87,2,FALSE)</f>
        <v>#N/A</v>
      </c>
      <c r="F237" s="54"/>
      <c r="G237" s="315"/>
      <c r="H237" s="25">
        <f t="shared" si="3"/>
        <v>0</v>
      </c>
      <c r="I237" s="315"/>
      <c r="J237" s="316"/>
      <c r="K237" s="44" t="e">
        <f>VLOOKUP(J237,'Sorten-, Stärkeschlüssel'!$A$2:$B$22,2)</f>
        <v>#N/A</v>
      </c>
    </row>
    <row r="238" spans="1:11" x14ac:dyDescent="0.2">
      <c r="A238" s="27">
        <v>234</v>
      </c>
      <c r="B238" s="576"/>
      <c r="C238" s="314"/>
      <c r="D238" s="314"/>
      <c r="E238" s="43" t="e">
        <f>VLOOKUP(G238,'Sorten-, Stärkeschlüssel'!$D$2:$E$87,2,FALSE)</f>
        <v>#N/A</v>
      </c>
      <c r="F238" s="54"/>
      <c r="G238" s="315"/>
      <c r="H238" s="25">
        <f t="shared" si="3"/>
        <v>0</v>
      </c>
      <c r="I238" s="315"/>
      <c r="J238" s="316"/>
      <c r="K238" s="44" t="e">
        <f>VLOOKUP(J238,'Sorten-, Stärkeschlüssel'!$A$2:$B$22,2)</f>
        <v>#N/A</v>
      </c>
    </row>
    <row r="239" spans="1:11" x14ac:dyDescent="0.2">
      <c r="A239" s="27">
        <v>235</v>
      </c>
      <c r="B239" s="576"/>
      <c r="C239" s="314"/>
      <c r="D239" s="314"/>
      <c r="E239" s="43" t="e">
        <f>VLOOKUP(G239,'Sorten-, Stärkeschlüssel'!$D$2:$E$87,2,FALSE)</f>
        <v>#N/A</v>
      </c>
      <c r="F239" s="54"/>
      <c r="G239" s="315"/>
      <c r="H239" s="25">
        <f t="shared" si="3"/>
        <v>0</v>
      </c>
      <c r="I239" s="315"/>
      <c r="J239" s="316"/>
      <c r="K239" s="44" t="e">
        <f>VLOOKUP(J239,'Sorten-, Stärkeschlüssel'!$A$2:$B$22,2)</f>
        <v>#N/A</v>
      </c>
    </row>
    <row r="240" spans="1:11" x14ac:dyDescent="0.2">
      <c r="A240" s="27">
        <v>236</v>
      </c>
      <c r="B240" s="576"/>
      <c r="C240" s="314"/>
      <c r="D240" s="314"/>
      <c r="E240" s="43" t="e">
        <f>VLOOKUP(G240,'Sorten-, Stärkeschlüssel'!$D$2:$E$87,2,FALSE)</f>
        <v>#N/A</v>
      </c>
      <c r="F240" s="54"/>
      <c r="G240" s="315"/>
      <c r="H240" s="25">
        <f t="shared" si="3"/>
        <v>0</v>
      </c>
      <c r="I240" s="315"/>
      <c r="J240" s="316"/>
      <c r="K240" s="44" t="e">
        <f>VLOOKUP(J240,'Sorten-, Stärkeschlüssel'!$A$2:$B$22,2)</f>
        <v>#N/A</v>
      </c>
    </row>
    <row r="241" spans="1:11" x14ac:dyDescent="0.2">
      <c r="A241" s="27">
        <v>237</v>
      </c>
      <c r="B241" s="576"/>
      <c r="C241" s="314"/>
      <c r="D241" s="314"/>
      <c r="E241" s="43" t="e">
        <f>VLOOKUP(G241,'Sorten-, Stärkeschlüssel'!$D$2:$E$87,2,FALSE)</f>
        <v>#N/A</v>
      </c>
      <c r="F241" s="54"/>
      <c r="G241" s="315"/>
      <c r="H241" s="25">
        <f t="shared" si="3"/>
        <v>0</v>
      </c>
      <c r="I241" s="315"/>
      <c r="J241" s="316"/>
      <c r="K241" s="44" t="e">
        <f>VLOOKUP(J241,'Sorten-, Stärkeschlüssel'!$A$2:$B$22,2)</f>
        <v>#N/A</v>
      </c>
    </row>
    <row r="242" spans="1:11" x14ac:dyDescent="0.2">
      <c r="A242" s="27">
        <v>238</v>
      </c>
      <c r="B242" s="576"/>
      <c r="C242" s="314"/>
      <c r="D242" s="314"/>
      <c r="E242" s="43" t="e">
        <f>VLOOKUP(G242,'Sorten-, Stärkeschlüssel'!$D$2:$E$87,2,FALSE)</f>
        <v>#N/A</v>
      </c>
      <c r="F242" s="54"/>
      <c r="G242" s="315"/>
      <c r="H242" s="25">
        <f t="shared" si="3"/>
        <v>0</v>
      </c>
      <c r="I242" s="315"/>
      <c r="J242" s="316"/>
      <c r="K242" s="44" t="e">
        <f>VLOOKUP(J242,'Sorten-, Stärkeschlüssel'!$A$2:$B$22,2)</f>
        <v>#N/A</v>
      </c>
    </row>
    <row r="243" spans="1:11" x14ac:dyDescent="0.2">
      <c r="A243" s="27">
        <v>239</v>
      </c>
      <c r="B243" s="576"/>
      <c r="C243" s="314"/>
      <c r="D243" s="314"/>
      <c r="E243" s="43" t="e">
        <f>VLOOKUP(G243,'Sorten-, Stärkeschlüssel'!$D$2:$E$87,2,FALSE)</f>
        <v>#N/A</v>
      </c>
      <c r="F243" s="54"/>
      <c r="G243" s="315"/>
      <c r="H243" s="25">
        <f t="shared" si="3"/>
        <v>0</v>
      </c>
      <c r="I243" s="315"/>
      <c r="J243" s="316"/>
      <c r="K243" s="44" t="e">
        <f>VLOOKUP(J243,'Sorten-, Stärkeschlüssel'!$A$2:$B$22,2)</f>
        <v>#N/A</v>
      </c>
    </row>
    <row r="244" spans="1:11" x14ac:dyDescent="0.2">
      <c r="A244" s="27">
        <v>240</v>
      </c>
      <c r="B244" s="576"/>
      <c r="C244" s="314"/>
      <c r="D244" s="314"/>
      <c r="E244" s="43" t="e">
        <f>VLOOKUP(G244,'Sorten-, Stärkeschlüssel'!$D$2:$E$87,2,FALSE)</f>
        <v>#N/A</v>
      </c>
      <c r="F244" s="54"/>
      <c r="G244" s="315"/>
      <c r="H244" s="25">
        <f t="shared" si="3"/>
        <v>0</v>
      </c>
      <c r="I244" s="315"/>
      <c r="J244" s="316"/>
      <c r="K244" s="44" t="e">
        <f>VLOOKUP(J244,'Sorten-, Stärkeschlüssel'!$A$2:$B$22,2)</f>
        <v>#N/A</v>
      </c>
    </row>
    <row r="245" spans="1:11" x14ac:dyDescent="0.2">
      <c r="A245" s="27">
        <v>241</v>
      </c>
      <c r="B245" s="576"/>
      <c r="C245" s="314"/>
      <c r="D245" s="314"/>
      <c r="E245" s="43" t="e">
        <f>VLOOKUP(G245,'Sorten-, Stärkeschlüssel'!$D$2:$E$87,2,FALSE)</f>
        <v>#N/A</v>
      </c>
      <c r="F245" s="54"/>
      <c r="G245" s="315"/>
      <c r="H245" s="25">
        <f t="shared" si="3"/>
        <v>0</v>
      </c>
      <c r="I245" s="315"/>
      <c r="J245" s="316"/>
      <c r="K245" s="44" t="e">
        <f>VLOOKUP(J245,'Sorten-, Stärkeschlüssel'!$A$2:$B$22,2)</f>
        <v>#N/A</v>
      </c>
    </row>
    <row r="246" spans="1:11" x14ac:dyDescent="0.2">
      <c r="A246" s="27">
        <v>242</v>
      </c>
      <c r="B246" s="576"/>
      <c r="C246" s="314"/>
      <c r="D246" s="314"/>
      <c r="E246" s="43" t="e">
        <f>VLOOKUP(G246,'Sorten-, Stärkeschlüssel'!$D$2:$E$87,2,FALSE)</f>
        <v>#N/A</v>
      </c>
      <c r="F246" s="54"/>
      <c r="G246" s="315"/>
      <c r="H246" s="25">
        <f t="shared" si="3"/>
        <v>0</v>
      </c>
      <c r="I246" s="315"/>
      <c r="J246" s="316"/>
      <c r="K246" s="44" t="e">
        <f>VLOOKUP(J246,'Sorten-, Stärkeschlüssel'!$A$2:$B$22,2)</f>
        <v>#N/A</v>
      </c>
    </row>
    <row r="247" spans="1:11" x14ac:dyDescent="0.2">
      <c r="A247" s="27">
        <v>243</v>
      </c>
      <c r="B247" s="576"/>
      <c r="C247" s="314"/>
      <c r="D247" s="314"/>
      <c r="E247" s="43" t="e">
        <f>VLOOKUP(G247,'Sorten-, Stärkeschlüssel'!$D$2:$E$87,2,FALSE)</f>
        <v>#N/A</v>
      </c>
      <c r="F247" s="54"/>
      <c r="G247" s="315"/>
      <c r="H247" s="25">
        <f t="shared" si="3"/>
        <v>0</v>
      </c>
      <c r="I247" s="315"/>
      <c r="J247" s="316"/>
      <c r="K247" s="44" t="e">
        <f>VLOOKUP(J247,'Sorten-, Stärkeschlüssel'!$A$2:$B$22,2)</f>
        <v>#N/A</v>
      </c>
    </row>
    <row r="248" spans="1:11" x14ac:dyDescent="0.2">
      <c r="A248" s="27">
        <v>244</v>
      </c>
      <c r="B248" s="576"/>
      <c r="C248" s="314"/>
      <c r="D248" s="314"/>
      <c r="E248" s="43" t="e">
        <f>VLOOKUP(G248,'Sorten-, Stärkeschlüssel'!$D$2:$E$87,2,FALSE)</f>
        <v>#N/A</v>
      </c>
      <c r="F248" s="54"/>
      <c r="G248" s="315"/>
      <c r="H248" s="25">
        <f t="shared" si="3"/>
        <v>0</v>
      </c>
      <c r="I248" s="315"/>
      <c r="J248" s="316"/>
      <c r="K248" s="44" t="e">
        <f>VLOOKUP(J248,'Sorten-, Stärkeschlüssel'!$A$2:$B$22,2)</f>
        <v>#N/A</v>
      </c>
    </row>
    <row r="249" spans="1:11" x14ac:dyDescent="0.2">
      <c r="A249" s="27">
        <v>245</v>
      </c>
      <c r="B249" s="576"/>
      <c r="C249" s="314"/>
      <c r="D249" s="314"/>
      <c r="E249" s="43" t="e">
        <f>VLOOKUP(G249,'Sorten-, Stärkeschlüssel'!$D$2:$E$87,2,FALSE)</f>
        <v>#N/A</v>
      </c>
      <c r="F249" s="54"/>
      <c r="G249" s="315"/>
      <c r="H249" s="25">
        <f t="shared" si="3"/>
        <v>0</v>
      </c>
      <c r="I249" s="315"/>
      <c r="J249" s="316"/>
      <c r="K249" s="44" t="e">
        <f>VLOOKUP(J249,'Sorten-, Stärkeschlüssel'!$A$2:$B$22,2)</f>
        <v>#N/A</v>
      </c>
    </row>
    <row r="250" spans="1:11" x14ac:dyDescent="0.2">
      <c r="A250" s="27">
        <v>246</v>
      </c>
      <c r="B250" s="576"/>
      <c r="C250" s="314"/>
      <c r="D250" s="314"/>
      <c r="E250" s="43" t="e">
        <f>VLOOKUP(G250,'Sorten-, Stärkeschlüssel'!$D$2:$E$87,2,FALSE)</f>
        <v>#N/A</v>
      </c>
      <c r="F250" s="54"/>
      <c r="G250" s="315"/>
      <c r="H250" s="25">
        <f t="shared" si="3"/>
        <v>0</v>
      </c>
      <c r="I250" s="315"/>
      <c r="J250" s="316"/>
      <c r="K250" s="44" t="e">
        <f>VLOOKUP(J250,'Sorten-, Stärkeschlüssel'!$A$2:$B$22,2)</f>
        <v>#N/A</v>
      </c>
    </row>
    <row r="251" spans="1:11" x14ac:dyDescent="0.2">
      <c r="A251" s="27">
        <v>247</v>
      </c>
      <c r="B251" s="576"/>
      <c r="C251" s="314"/>
      <c r="D251" s="314"/>
      <c r="E251" s="43" t="e">
        <f>VLOOKUP(G251,'Sorten-, Stärkeschlüssel'!$D$2:$E$87,2,FALSE)</f>
        <v>#N/A</v>
      </c>
      <c r="F251" s="54"/>
      <c r="G251" s="315"/>
      <c r="H251" s="25">
        <f t="shared" si="3"/>
        <v>0</v>
      </c>
      <c r="I251" s="315"/>
      <c r="J251" s="316"/>
      <c r="K251" s="44" t="e">
        <f>VLOOKUP(J251,'Sorten-, Stärkeschlüssel'!$A$2:$B$22,2)</f>
        <v>#N/A</v>
      </c>
    </row>
    <row r="252" spans="1:11" x14ac:dyDescent="0.2">
      <c r="A252" s="27">
        <v>248</v>
      </c>
      <c r="B252" s="576"/>
      <c r="C252" s="314"/>
      <c r="D252" s="314"/>
      <c r="E252" s="43" t="e">
        <f>VLOOKUP(G252,'Sorten-, Stärkeschlüssel'!$D$2:$E$87,2,FALSE)</f>
        <v>#N/A</v>
      </c>
      <c r="F252" s="54"/>
      <c r="G252" s="315"/>
      <c r="H252" s="25">
        <f t="shared" si="3"/>
        <v>0</v>
      </c>
      <c r="I252" s="315"/>
      <c r="J252" s="316"/>
      <c r="K252" s="44" t="e">
        <f>VLOOKUP(J252,'Sorten-, Stärkeschlüssel'!$A$2:$B$22,2)</f>
        <v>#N/A</v>
      </c>
    </row>
    <row r="253" spans="1:11" x14ac:dyDescent="0.2">
      <c r="A253" s="27">
        <v>249</v>
      </c>
      <c r="B253" s="576"/>
      <c r="C253" s="314"/>
      <c r="D253" s="314"/>
      <c r="E253" s="43" t="e">
        <f>VLOOKUP(G253,'Sorten-, Stärkeschlüssel'!$D$2:$E$87,2,FALSE)</f>
        <v>#N/A</v>
      </c>
      <c r="F253" s="54"/>
      <c r="G253" s="315"/>
      <c r="H253" s="25">
        <f t="shared" si="3"/>
        <v>0</v>
      </c>
      <c r="I253" s="315"/>
      <c r="J253" s="316"/>
      <c r="K253" s="44" t="e">
        <f>VLOOKUP(J253,'Sorten-, Stärkeschlüssel'!$A$2:$B$22,2)</f>
        <v>#N/A</v>
      </c>
    </row>
    <row r="254" spans="1:11" x14ac:dyDescent="0.2">
      <c r="A254" s="27">
        <v>250</v>
      </c>
      <c r="B254" s="576"/>
      <c r="C254" s="314"/>
      <c r="D254" s="314"/>
      <c r="E254" s="43" t="e">
        <f>VLOOKUP(G254,'Sorten-, Stärkeschlüssel'!$D$2:$E$87,2,FALSE)</f>
        <v>#N/A</v>
      </c>
      <c r="F254" s="54"/>
      <c r="G254" s="315"/>
      <c r="H254" s="25">
        <f t="shared" si="3"/>
        <v>0</v>
      </c>
      <c r="I254" s="315"/>
      <c r="J254" s="316"/>
      <c r="K254" s="44" t="e">
        <f>VLOOKUP(J254,'Sorten-, Stärkeschlüssel'!$A$2:$B$22,2)</f>
        <v>#N/A</v>
      </c>
    </row>
    <row r="255" spans="1:11" x14ac:dyDescent="0.2">
      <c r="A255" s="27">
        <v>251</v>
      </c>
      <c r="B255" s="576"/>
      <c r="C255" s="314"/>
      <c r="D255" s="314"/>
      <c r="E255" s="43" t="e">
        <f>VLOOKUP(G255,'Sorten-, Stärkeschlüssel'!$D$2:$E$87,2,FALSE)</f>
        <v>#N/A</v>
      </c>
      <c r="F255" s="54"/>
      <c r="G255" s="315"/>
      <c r="H255" s="25">
        <f t="shared" si="3"/>
        <v>0</v>
      </c>
      <c r="I255" s="315"/>
      <c r="J255" s="316"/>
      <c r="K255" s="44" t="e">
        <f>VLOOKUP(J255,'Sorten-, Stärkeschlüssel'!$A$2:$B$22,2)</f>
        <v>#N/A</v>
      </c>
    </row>
    <row r="256" spans="1:11" x14ac:dyDescent="0.2">
      <c r="A256" s="27">
        <v>252</v>
      </c>
      <c r="B256" s="576"/>
      <c r="C256" s="314"/>
      <c r="D256" s="314"/>
      <c r="E256" s="43" t="e">
        <f>VLOOKUP(G256,'Sorten-, Stärkeschlüssel'!$D$2:$E$87,2,FALSE)</f>
        <v>#N/A</v>
      </c>
      <c r="F256" s="54"/>
      <c r="G256" s="315"/>
      <c r="H256" s="25">
        <f t="shared" si="3"/>
        <v>0</v>
      </c>
      <c r="I256" s="315"/>
      <c r="J256" s="316"/>
      <c r="K256" s="44" t="e">
        <f>VLOOKUP(J256,'Sorten-, Stärkeschlüssel'!$A$2:$B$22,2)</f>
        <v>#N/A</v>
      </c>
    </row>
    <row r="257" spans="1:11" x14ac:dyDescent="0.2">
      <c r="A257" s="27">
        <v>253</v>
      </c>
      <c r="B257" s="576"/>
      <c r="C257" s="314"/>
      <c r="D257" s="314"/>
      <c r="E257" s="43" t="e">
        <f>VLOOKUP(G257,'Sorten-, Stärkeschlüssel'!$D$2:$E$87,2,FALSE)</f>
        <v>#N/A</v>
      </c>
      <c r="F257" s="54"/>
      <c r="G257" s="315"/>
      <c r="H257" s="25">
        <f t="shared" si="3"/>
        <v>0</v>
      </c>
      <c r="I257" s="315"/>
      <c r="J257" s="316"/>
      <c r="K257" s="44" t="e">
        <f>VLOOKUP(J257,'Sorten-, Stärkeschlüssel'!$A$2:$B$22,2)</f>
        <v>#N/A</v>
      </c>
    </row>
    <row r="258" spans="1:11" x14ac:dyDescent="0.2">
      <c r="A258" s="27">
        <v>254</v>
      </c>
      <c r="B258" s="576"/>
      <c r="C258" s="314"/>
      <c r="D258" s="314"/>
      <c r="E258" s="43" t="e">
        <f>VLOOKUP(G258,'Sorten-, Stärkeschlüssel'!$D$2:$E$87,2,FALSE)</f>
        <v>#N/A</v>
      </c>
      <c r="F258" s="54"/>
      <c r="G258" s="315"/>
      <c r="H258" s="25">
        <f t="shared" si="3"/>
        <v>0</v>
      </c>
      <c r="I258" s="315"/>
      <c r="J258" s="316"/>
      <c r="K258" s="44" t="e">
        <f>VLOOKUP(J258,'Sorten-, Stärkeschlüssel'!$A$2:$B$22,2)</f>
        <v>#N/A</v>
      </c>
    </row>
    <row r="259" spans="1:11" x14ac:dyDescent="0.2">
      <c r="A259" s="27">
        <v>255</v>
      </c>
      <c r="B259" s="576"/>
      <c r="C259" s="314"/>
      <c r="D259" s="314"/>
      <c r="E259" s="43" t="e">
        <f>VLOOKUP(G259,'Sorten-, Stärkeschlüssel'!$D$2:$E$87,2,FALSE)</f>
        <v>#N/A</v>
      </c>
      <c r="F259" s="54"/>
      <c r="G259" s="315"/>
      <c r="H259" s="25">
        <f t="shared" si="3"/>
        <v>0</v>
      </c>
      <c r="I259" s="315"/>
      <c r="J259" s="316"/>
      <c r="K259" s="44" t="e">
        <f>VLOOKUP(J259,'Sorten-, Stärkeschlüssel'!$A$2:$B$22,2)</f>
        <v>#N/A</v>
      </c>
    </row>
    <row r="260" spans="1:11" x14ac:dyDescent="0.2">
      <c r="A260" s="27">
        <v>256</v>
      </c>
      <c r="B260" s="576"/>
      <c r="C260" s="314"/>
      <c r="D260" s="314"/>
      <c r="E260" s="43" t="e">
        <f>VLOOKUP(G260,'Sorten-, Stärkeschlüssel'!$D$2:$E$87,2,FALSE)</f>
        <v>#N/A</v>
      </c>
      <c r="F260" s="54"/>
      <c r="G260" s="315"/>
      <c r="H260" s="25">
        <f t="shared" si="3"/>
        <v>0</v>
      </c>
      <c r="I260" s="315"/>
      <c r="J260" s="316"/>
      <c r="K260" s="44" t="e">
        <f>VLOOKUP(J260,'Sorten-, Stärkeschlüssel'!$A$2:$B$22,2)</f>
        <v>#N/A</v>
      </c>
    </row>
    <row r="261" spans="1:11" x14ac:dyDescent="0.2">
      <c r="A261" s="27">
        <v>257</v>
      </c>
      <c r="B261" s="576"/>
      <c r="C261" s="314"/>
      <c r="D261" s="314"/>
      <c r="E261" s="43" t="e">
        <f>VLOOKUP(G261,'Sorten-, Stärkeschlüssel'!$D$2:$E$87,2,FALSE)</f>
        <v>#N/A</v>
      </c>
      <c r="F261" s="54"/>
      <c r="G261" s="315"/>
      <c r="H261" s="25">
        <f t="shared" ref="H261:H324" si="4">PRODUCT(G261/200*G261/200*3.1415*F261)</f>
        <v>0</v>
      </c>
      <c r="I261" s="315"/>
      <c r="J261" s="316"/>
      <c r="K261" s="44" t="e">
        <f>VLOOKUP(J261,'Sorten-, Stärkeschlüssel'!$A$2:$B$22,2)</f>
        <v>#N/A</v>
      </c>
    </row>
    <row r="262" spans="1:11" x14ac:dyDescent="0.2">
      <c r="A262" s="27">
        <v>258</v>
      </c>
      <c r="B262" s="576"/>
      <c r="C262" s="314"/>
      <c r="D262" s="314"/>
      <c r="E262" s="43" t="e">
        <f>VLOOKUP(G262,'Sorten-, Stärkeschlüssel'!$D$2:$E$87,2,FALSE)</f>
        <v>#N/A</v>
      </c>
      <c r="F262" s="54"/>
      <c r="G262" s="315"/>
      <c r="H262" s="25">
        <f t="shared" si="4"/>
        <v>0</v>
      </c>
      <c r="I262" s="315"/>
      <c r="J262" s="316"/>
      <c r="K262" s="44" t="e">
        <f>VLOOKUP(J262,'Sorten-, Stärkeschlüssel'!$A$2:$B$22,2)</f>
        <v>#N/A</v>
      </c>
    </row>
    <row r="263" spans="1:11" x14ac:dyDescent="0.2">
      <c r="A263" s="27">
        <v>259</v>
      </c>
      <c r="B263" s="576"/>
      <c r="C263" s="314"/>
      <c r="D263" s="314"/>
      <c r="E263" s="43" t="e">
        <f>VLOOKUP(G263,'Sorten-, Stärkeschlüssel'!$D$2:$E$87,2,FALSE)</f>
        <v>#N/A</v>
      </c>
      <c r="F263" s="54"/>
      <c r="G263" s="315"/>
      <c r="H263" s="25">
        <f t="shared" si="4"/>
        <v>0</v>
      </c>
      <c r="I263" s="315"/>
      <c r="J263" s="316"/>
      <c r="K263" s="44" t="e">
        <f>VLOOKUP(J263,'Sorten-, Stärkeschlüssel'!$A$2:$B$22,2)</f>
        <v>#N/A</v>
      </c>
    </row>
    <row r="264" spans="1:11" x14ac:dyDescent="0.2">
      <c r="A264" s="27">
        <v>260</v>
      </c>
      <c r="B264" s="576"/>
      <c r="C264" s="314"/>
      <c r="D264" s="314"/>
      <c r="E264" s="43" t="e">
        <f>VLOOKUP(G264,'Sorten-, Stärkeschlüssel'!$D$2:$E$87,2,FALSE)</f>
        <v>#N/A</v>
      </c>
      <c r="F264" s="54"/>
      <c r="G264" s="315"/>
      <c r="H264" s="25">
        <f t="shared" si="4"/>
        <v>0</v>
      </c>
      <c r="I264" s="315"/>
      <c r="J264" s="316"/>
      <c r="K264" s="44" t="e">
        <f>VLOOKUP(J264,'Sorten-, Stärkeschlüssel'!$A$2:$B$22,2)</f>
        <v>#N/A</v>
      </c>
    </row>
    <row r="265" spans="1:11" x14ac:dyDescent="0.2">
      <c r="A265" s="27">
        <v>261</v>
      </c>
      <c r="B265" s="576"/>
      <c r="C265" s="314"/>
      <c r="D265" s="314"/>
      <c r="E265" s="43" t="e">
        <f>VLOOKUP(G265,'Sorten-, Stärkeschlüssel'!$D$2:$E$87,2,FALSE)</f>
        <v>#N/A</v>
      </c>
      <c r="F265" s="54"/>
      <c r="G265" s="315"/>
      <c r="H265" s="25">
        <f t="shared" si="4"/>
        <v>0</v>
      </c>
      <c r="I265" s="315"/>
      <c r="J265" s="316"/>
      <c r="K265" s="44" t="e">
        <f>VLOOKUP(J265,'Sorten-, Stärkeschlüssel'!$A$2:$B$22,2)</f>
        <v>#N/A</v>
      </c>
    </row>
    <row r="266" spans="1:11" x14ac:dyDescent="0.2">
      <c r="A266" s="27">
        <v>262</v>
      </c>
      <c r="B266" s="576"/>
      <c r="C266" s="314"/>
      <c r="D266" s="314"/>
      <c r="E266" s="43" t="e">
        <f>VLOOKUP(G266,'Sorten-, Stärkeschlüssel'!$D$2:$E$87,2,FALSE)</f>
        <v>#N/A</v>
      </c>
      <c r="F266" s="54"/>
      <c r="G266" s="315"/>
      <c r="H266" s="25">
        <f t="shared" si="4"/>
        <v>0</v>
      </c>
      <c r="I266" s="315"/>
      <c r="J266" s="316"/>
      <c r="K266" s="44" t="e">
        <f>VLOOKUP(J266,'Sorten-, Stärkeschlüssel'!$A$2:$B$22,2)</f>
        <v>#N/A</v>
      </c>
    </row>
    <row r="267" spans="1:11" x14ac:dyDescent="0.2">
      <c r="A267" s="27">
        <v>263</v>
      </c>
      <c r="B267" s="576"/>
      <c r="C267" s="314"/>
      <c r="D267" s="314"/>
      <c r="E267" s="43" t="e">
        <f>VLOOKUP(G267,'Sorten-, Stärkeschlüssel'!$D$2:$E$87,2,FALSE)</f>
        <v>#N/A</v>
      </c>
      <c r="F267" s="54"/>
      <c r="G267" s="315"/>
      <c r="H267" s="25">
        <f t="shared" si="4"/>
        <v>0</v>
      </c>
      <c r="I267" s="315"/>
      <c r="J267" s="316"/>
      <c r="K267" s="44" t="e">
        <f>VLOOKUP(J267,'Sorten-, Stärkeschlüssel'!$A$2:$B$22,2)</f>
        <v>#N/A</v>
      </c>
    </row>
    <row r="268" spans="1:11" x14ac:dyDescent="0.2">
      <c r="A268" s="27">
        <v>264</v>
      </c>
      <c r="B268" s="576"/>
      <c r="C268" s="314"/>
      <c r="D268" s="314"/>
      <c r="E268" s="43" t="e">
        <f>VLOOKUP(G268,'Sorten-, Stärkeschlüssel'!$D$2:$E$87,2,FALSE)</f>
        <v>#N/A</v>
      </c>
      <c r="F268" s="54"/>
      <c r="G268" s="315"/>
      <c r="H268" s="25">
        <f t="shared" si="4"/>
        <v>0</v>
      </c>
      <c r="I268" s="315"/>
      <c r="J268" s="316"/>
      <c r="K268" s="44" t="e">
        <f>VLOOKUP(J268,'Sorten-, Stärkeschlüssel'!$A$2:$B$22,2)</f>
        <v>#N/A</v>
      </c>
    </row>
    <row r="269" spans="1:11" x14ac:dyDescent="0.2">
      <c r="A269" s="27">
        <v>265</v>
      </c>
      <c r="B269" s="576"/>
      <c r="C269" s="314"/>
      <c r="D269" s="314"/>
      <c r="E269" s="43" t="e">
        <f>VLOOKUP(G269,'Sorten-, Stärkeschlüssel'!$D$2:$E$87,2,FALSE)</f>
        <v>#N/A</v>
      </c>
      <c r="F269" s="54"/>
      <c r="G269" s="315"/>
      <c r="H269" s="25">
        <f t="shared" si="4"/>
        <v>0</v>
      </c>
      <c r="I269" s="315"/>
      <c r="J269" s="316"/>
      <c r="K269" s="44" t="e">
        <f>VLOOKUP(J269,'Sorten-, Stärkeschlüssel'!$A$2:$B$22,2)</f>
        <v>#N/A</v>
      </c>
    </row>
    <row r="270" spans="1:11" x14ac:dyDescent="0.2">
      <c r="A270" s="27">
        <v>266</v>
      </c>
      <c r="B270" s="576"/>
      <c r="C270" s="314"/>
      <c r="D270" s="314"/>
      <c r="E270" s="43" t="e">
        <f>VLOOKUP(G270,'Sorten-, Stärkeschlüssel'!$D$2:$E$87,2,FALSE)</f>
        <v>#N/A</v>
      </c>
      <c r="F270" s="54"/>
      <c r="G270" s="315"/>
      <c r="H270" s="25">
        <f t="shared" si="4"/>
        <v>0</v>
      </c>
      <c r="I270" s="315"/>
      <c r="J270" s="316"/>
      <c r="K270" s="44" t="e">
        <f>VLOOKUP(J270,'Sorten-, Stärkeschlüssel'!$A$2:$B$22,2)</f>
        <v>#N/A</v>
      </c>
    </row>
    <row r="271" spans="1:11" x14ac:dyDescent="0.2">
      <c r="A271" s="27">
        <v>267</v>
      </c>
      <c r="B271" s="576"/>
      <c r="C271" s="314"/>
      <c r="D271" s="314"/>
      <c r="E271" s="43" t="e">
        <f>VLOOKUP(G271,'Sorten-, Stärkeschlüssel'!$D$2:$E$87,2,FALSE)</f>
        <v>#N/A</v>
      </c>
      <c r="F271" s="54"/>
      <c r="G271" s="315"/>
      <c r="H271" s="25">
        <f t="shared" si="4"/>
        <v>0</v>
      </c>
      <c r="I271" s="315"/>
      <c r="J271" s="316"/>
      <c r="K271" s="44" t="e">
        <f>VLOOKUP(J271,'Sorten-, Stärkeschlüssel'!$A$2:$B$22,2)</f>
        <v>#N/A</v>
      </c>
    </row>
    <row r="272" spans="1:11" x14ac:dyDescent="0.2">
      <c r="A272" s="27">
        <v>268</v>
      </c>
      <c r="B272" s="576"/>
      <c r="C272" s="314"/>
      <c r="D272" s="314"/>
      <c r="E272" s="43" t="e">
        <f>VLOOKUP(G272,'Sorten-, Stärkeschlüssel'!$D$2:$E$87,2,FALSE)</f>
        <v>#N/A</v>
      </c>
      <c r="F272" s="54"/>
      <c r="G272" s="315"/>
      <c r="H272" s="25">
        <f t="shared" si="4"/>
        <v>0</v>
      </c>
      <c r="I272" s="315"/>
      <c r="J272" s="316"/>
      <c r="K272" s="44" t="e">
        <f>VLOOKUP(J272,'Sorten-, Stärkeschlüssel'!$A$2:$B$22,2)</f>
        <v>#N/A</v>
      </c>
    </row>
    <row r="273" spans="1:11" x14ac:dyDescent="0.2">
      <c r="A273" s="27">
        <v>269</v>
      </c>
      <c r="B273" s="576"/>
      <c r="C273" s="314"/>
      <c r="D273" s="314"/>
      <c r="E273" s="43" t="e">
        <f>VLOOKUP(G273,'Sorten-, Stärkeschlüssel'!$D$2:$E$87,2,FALSE)</f>
        <v>#N/A</v>
      </c>
      <c r="F273" s="54"/>
      <c r="G273" s="315"/>
      <c r="H273" s="25">
        <f t="shared" si="4"/>
        <v>0</v>
      </c>
      <c r="I273" s="315"/>
      <c r="J273" s="316"/>
      <c r="K273" s="44" t="e">
        <f>VLOOKUP(J273,'Sorten-, Stärkeschlüssel'!$A$2:$B$22,2)</f>
        <v>#N/A</v>
      </c>
    </row>
    <row r="274" spans="1:11" x14ac:dyDescent="0.2">
      <c r="A274" s="27">
        <v>270</v>
      </c>
      <c r="B274" s="576"/>
      <c r="C274" s="314"/>
      <c r="D274" s="314"/>
      <c r="E274" s="43" t="e">
        <f>VLOOKUP(G274,'Sorten-, Stärkeschlüssel'!$D$2:$E$87,2,FALSE)</f>
        <v>#N/A</v>
      </c>
      <c r="F274" s="54"/>
      <c r="G274" s="315"/>
      <c r="H274" s="25">
        <f t="shared" si="4"/>
        <v>0</v>
      </c>
      <c r="I274" s="315"/>
      <c r="J274" s="316"/>
      <c r="K274" s="44" t="e">
        <f>VLOOKUP(J274,'Sorten-, Stärkeschlüssel'!$A$2:$B$22,2)</f>
        <v>#N/A</v>
      </c>
    </row>
    <row r="275" spans="1:11" x14ac:dyDescent="0.2">
      <c r="A275" s="27">
        <v>271</v>
      </c>
      <c r="B275" s="576"/>
      <c r="C275" s="314"/>
      <c r="D275" s="314"/>
      <c r="E275" s="43" t="e">
        <f>VLOOKUP(G275,'Sorten-, Stärkeschlüssel'!$D$2:$E$87,2,FALSE)</f>
        <v>#N/A</v>
      </c>
      <c r="F275" s="54"/>
      <c r="G275" s="315"/>
      <c r="H275" s="25">
        <f t="shared" si="4"/>
        <v>0</v>
      </c>
      <c r="I275" s="315"/>
      <c r="J275" s="316"/>
      <c r="K275" s="44" t="e">
        <f>VLOOKUP(J275,'Sorten-, Stärkeschlüssel'!$A$2:$B$22,2)</f>
        <v>#N/A</v>
      </c>
    </row>
    <row r="276" spans="1:11" x14ac:dyDescent="0.2">
      <c r="A276" s="27">
        <v>272</v>
      </c>
      <c r="B276" s="576"/>
      <c r="C276" s="314"/>
      <c r="D276" s="314"/>
      <c r="E276" s="43" t="e">
        <f>VLOOKUP(G276,'Sorten-, Stärkeschlüssel'!$D$2:$E$87,2,FALSE)</f>
        <v>#N/A</v>
      </c>
      <c r="F276" s="54"/>
      <c r="G276" s="315"/>
      <c r="H276" s="25">
        <f t="shared" si="4"/>
        <v>0</v>
      </c>
      <c r="I276" s="315"/>
      <c r="J276" s="316"/>
      <c r="K276" s="44" t="e">
        <f>VLOOKUP(J276,'Sorten-, Stärkeschlüssel'!$A$2:$B$22,2)</f>
        <v>#N/A</v>
      </c>
    </row>
    <row r="277" spans="1:11" x14ac:dyDescent="0.2">
      <c r="A277" s="27">
        <v>273</v>
      </c>
      <c r="B277" s="576"/>
      <c r="C277" s="314"/>
      <c r="D277" s="314"/>
      <c r="E277" s="43" t="e">
        <f>VLOOKUP(G277,'Sorten-, Stärkeschlüssel'!$D$2:$E$87,2,FALSE)</f>
        <v>#N/A</v>
      </c>
      <c r="F277" s="54"/>
      <c r="G277" s="315"/>
      <c r="H277" s="25">
        <f t="shared" si="4"/>
        <v>0</v>
      </c>
      <c r="I277" s="315"/>
      <c r="J277" s="316"/>
      <c r="K277" s="44" t="e">
        <f>VLOOKUP(J277,'Sorten-, Stärkeschlüssel'!$A$2:$B$22,2)</f>
        <v>#N/A</v>
      </c>
    </row>
    <row r="278" spans="1:11" x14ac:dyDescent="0.2">
      <c r="A278" s="27">
        <v>274</v>
      </c>
      <c r="B278" s="576"/>
      <c r="C278" s="314"/>
      <c r="D278" s="314"/>
      <c r="E278" s="43" t="e">
        <f>VLOOKUP(G278,'Sorten-, Stärkeschlüssel'!$D$2:$E$87,2,FALSE)</f>
        <v>#N/A</v>
      </c>
      <c r="F278" s="54"/>
      <c r="G278" s="315"/>
      <c r="H278" s="25">
        <f t="shared" si="4"/>
        <v>0</v>
      </c>
      <c r="I278" s="315"/>
      <c r="J278" s="316"/>
      <c r="K278" s="44" t="e">
        <f>VLOOKUP(J278,'Sorten-, Stärkeschlüssel'!$A$2:$B$22,2)</f>
        <v>#N/A</v>
      </c>
    </row>
    <row r="279" spans="1:11" x14ac:dyDescent="0.2">
      <c r="A279" s="27">
        <v>275</v>
      </c>
      <c r="B279" s="576"/>
      <c r="C279" s="314"/>
      <c r="D279" s="314"/>
      <c r="E279" s="43" t="e">
        <f>VLOOKUP(G279,'Sorten-, Stärkeschlüssel'!$D$2:$E$87,2,FALSE)</f>
        <v>#N/A</v>
      </c>
      <c r="F279" s="54"/>
      <c r="G279" s="315"/>
      <c r="H279" s="25">
        <f t="shared" si="4"/>
        <v>0</v>
      </c>
      <c r="I279" s="315"/>
      <c r="J279" s="316"/>
      <c r="K279" s="44" t="e">
        <f>VLOOKUP(J279,'Sorten-, Stärkeschlüssel'!$A$2:$B$22,2)</f>
        <v>#N/A</v>
      </c>
    </row>
    <row r="280" spans="1:11" x14ac:dyDescent="0.2">
      <c r="A280" s="27">
        <v>276</v>
      </c>
      <c r="B280" s="576"/>
      <c r="C280" s="314"/>
      <c r="D280" s="314"/>
      <c r="E280" s="43" t="e">
        <f>VLOOKUP(G280,'Sorten-, Stärkeschlüssel'!$D$2:$E$87,2,FALSE)</f>
        <v>#N/A</v>
      </c>
      <c r="F280" s="54"/>
      <c r="G280" s="315"/>
      <c r="H280" s="25">
        <f t="shared" si="4"/>
        <v>0</v>
      </c>
      <c r="I280" s="315"/>
      <c r="J280" s="316"/>
      <c r="K280" s="44" t="e">
        <f>VLOOKUP(J280,'Sorten-, Stärkeschlüssel'!$A$2:$B$22,2)</f>
        <v>#N/A</v>
      </c>
    </row>
    <row r="281" spans="1:11" x14ac:dyDescent="0.2">
      <c r="A281" s="27">
        <v>277</v>
      </c>
      <c r="B281" s="576"/>
      <c r="C281" s="314"/>
      <c r="D281" s="314"/>
      <c r="E281" s="43" t="e">
        <f>VLOOKUP(G281,'Sorten-, Stärkeschlüssel'!$D$2:$E$87,2,FALSE)</f>
        <v>#N/A</v>
      </c>
      <c r="F281" s="54"/>
      <c r="G281" s="315"/>
      <c r="H281" s="25">
        <f t="shared" si="4"/>
        <v>0</v>
      </c>
      <c r="I281" s="315"/>
      <c r="J281" s="316"/>
      <c r="K281" s="44" t="e">
        <f>VLOOKUP(J281,'Sorten-, Stärkeschlüssel'!$A$2:$B$22,2)</f>
        <v>#N/A</v>
      </c>
    </row>
    <row r="282" spans="1:11" x14ac:dyDescent="0.2">
      <c r="A282" s="27">
        <v>278</v>
      </c>
      <c r="B282" s="576"/>
      <c r="C282" s="314"/>
      <c r="D282" s="314"/>
      <c r="E282" s="43" t="e">
        <f>VLOOKUP(G282,'Sorten-, Stärkeschlüssel'!$D$2:$E$87,2,FALSE)</f>
        <v>#N/A</v>
      </c>
      <c r="F282" s="54"/>
      <c r="G282" s="315"/>
      <c r="H282" s="25">
        <f t="shared" si="4"/>
        <v>0</v>
      </c>
      <c r="I282" s="315"/>
      <c r="J282" s="316"/>
      <c r="K282" s="44" t="e">
        <f>VLOOKUP(J282,'Sorten-, Stärkeschlüssel'!$A$2:$B$22,2)</f>
        <v>#N/A</v>
      </c>
    </row>
    <row r="283" spans="1:11" x14ac:dyDescent="0.2">
      <c r="A283" s="27">
        <v>279</v>
      </c>
      <c r="B283" s="576"/>
      <c r="C283" s="314"/>
      <c r="D283" s="314"/>
      <c r="E283" s="43" t="e">
        <f>VLOOKUP(G283,'Sorten-, Stärkeschlüssel'!$D$2:$E$87,2,FALSE)</f>
        <v>#N/A</v>
      </c>
      <c r="F283" s="54"/>
      <c r="G283" s="315"/>
      <c r="H283" s="25">
        <f t="shared" si="4"/>
        <v>0</v>
      </c>
      <c r="I283" s="315"/>
      <c r="J283" s="316"/>
      <c r="K283" s="44" t="e">
        <f>VLOOKUP(J283,'Sorten-, Stärkeschlüssel'!$A$2:$B$22,2)</f>
        <v>#N/A</v>
      </c>
    </row>
    <row r="284" spans="1:11" x14ac:dyDescent="0.2">
      <c r="A284" s="27">
        <v>280</v>
      </c>
      <c r="B284" s="576"/>
      <c r="C284" s="314"/>
      <c r="D284" s="314"/>
      <c r="E284" s="43" t="e">
        <f>VLOOKUP(G284,'Sorten-, Stärkeschlüssel'!$D$2:$E$87,2,FALSE)</f>
        <v>#N/A</v>
      </c>
      <c r="F284" s="54"/>
      <c r="G284" s="315"/>
      <c r="H284" s="25">
        <f t="shared" si="4"/>
        <v>0</v>
      </c>
      <c r="I284" s="315"/>
      <c r="J284" s="316"/>
      <c r="K284" s="44" t="e">
        <f>VLOOKUP(J284,'Sorten-, Stärkeschlüssel'!$A$2:$B$22,2)</f>
        <v>#N/A</v>
      </c>
    </row>
    <row r="285" spans="1:11" x14ac:dyDescent="0.2">
      <c r="A285" s="27">
        <v>281</v>
      </c>
      <c r="B285" s="576"/>
      <c r="C285" s="314"/>
      <c r="D285" s="314"/>
      <c r="E285" s="43" t="e">
        <f>VLOOKUP(G285,'Sorten-, Stärkeschlüssel'!$D$2:$E$87,2,FALSE)</f>
        <v>#N/A</v>
      </c>
      <c r="F285" s="54"/>
      <c r="G285" s="315"/>
      <c r="H285" s="25">
        <f t="shared" si="4"/>
        <v>0</v>
      </c>
      <c r="I285" s="315"/>
      <c r="J285" s="316"/>
      <c r="K285" s="44" t="e">
        <f>VLOOKUP(J285,'Sorten-, Stärkeschlüssel'!$A$2:$B$22,2)</f>
        <v>#N/A</v>
      </c>
    </row>
    <row r="286" spans="1:11" x14ac:dyDescent="0.2">
      <c r="A286" s="27">
        <v>282</v>
      </c>
      <c r="B286" s="576"/>
      <c r="C286" s="314"/>
      <c r="D286" s="314"/>
      <c r="E286" s="43" t="e">
        <f>VLOOKUP(G286,'Sorten-, Stärkeschlüssel'!$D$2:$E$87,2,FALSE)</f>
        <v>#N/A</v>
      </c>
      <c r="F286" s="54"/>
      <c r="G286" s="315"/>
      <c r="H286" s="25">
        <f t="shared" si="4"/>
        <v>0</v>
      </c>
      <c r="I286" s="315"/>
      <c r="J286" s="316"/>
      <c r="K286" s="44" t="e">
        <f>VLOOKUP(J286,'Sorten-, Stärkeschlüssel'!$A$2:$B$22,2)</f>
        <v>#N/A</v>
      </c>
    </row>
    <row r="287" spans="1:11" x14ac:dyDescent="0.2">
      <c r="A287" s="27">
        <v>283</v>
      </c>
      <c r="B287" s="576"/>
      <c r="C287" s="314"/>
      <c r="D287" s="314"/>
      <c r="E287" s="43" t="e">
        <f>VLOOKUP(G287,'Sorten-, Stärkeschlüssel'!$D$2:$E$87,2,FALSE)</f>
        <v>#N/A</v>
      </c>
      <c r="F287" s="54"/>
      <c r="G287" s="315"/>
      <c r="H287" s="25">
        <f t="shared" si="4"/>
        <v>0</v>
      </c>
      <c r="I287" s="315"/>
      <c r="J287" s="316"/>
      <c r="K287" s="44" t="e">
        <f>VLOOKUP(J287,'Sorten-, Stärkeschlüssel'!$A$2:$B$22,2)</f>
        <v>#N/A</v>
      </c>
    </row>
    <row r="288" spans="1:11" x14ac:dyDescent="0.2">
      <c r="A288" s="27">
        <v>284</v>
      </c>
      <c r="B288" s="576"/>
      <c r="C288" s="314"/>
      <c r="D288" s="314"/>
      <c r="E288" s="43" t="e">
        <f>VLOOKUP(G288,'Sorten-, Stärkeschlüssel'!$D$2:$E$87,2,FALSE)</f>
        <v>#N/A</v>
      </c>
      <c r="F288" s="54"/>
      <c r="G288" s="315"/>
      <c r="H288" s="25">
        <f t="shared" si="4"/>
        <v>0</v>
      </c>
      <c r="I288" s="315"/>
      <c r="J288" s="316"/>
      <c r="K288" s="44" t="e">
        <f>VLOOKUP(J288,'Sorten-, Stärkeschlüssel'!$A$2:$B$22,2)</f>
        <v>#N/A</v>
      </c>
    </row>
    <row r="289" spans="1:11" x14ac:dyDescent="0.2">
      <c r="A289" s="27">
        <v>285</v>
      </c>
      <c r="B289" s="576"/>
      <c r="C289" s="314"/>
      <c r="D289" s="314"/>
      <c r="E289" s="43" t="e">
        <f>VLOOKUP(G289,'Sorten-, Stärkeschlüssel'!$D$2:$E$87,2,FALSE)</f>
        <v>#N/A</v>
      </c>
      <c r="F289" s="54"/>
      <c r="G289" s="315"/>
      <c r="H289" s="25">
        <f t="shared" si="4"/>
        <v>0</v>
      </c>
      <c r="I289" s="315"/>
      <c r="J289" s="316"/>
      <c r="K289" s="44" t="e">
        <f>VLOOKUP(J289,'Sorten-, Stärkeschlüssel'!$A$2:$B$22,2)</f>
        <v>#N/A</v>
      </c>
    </row>
    <row r="290" spans="1:11" x14ac:dyDescent="0.2">
      <c r="A290" s="27">
        <v>286</v>
      </c>
      <c r="B290" s="576"/>
      <c r="C290" s="314"/>
      <c r="D290" s="314"/>
      <c r="E290" s="43" t="e">
        <f>VLOOKUP(G290,'Sorten-, Stärkeschlüssel'!$D$2:$E$87,2,FALSE)</f>
        <v>#N/A</v>
      </c>
      <c r="F290" s="54"/>
      <c r="G290" s="315"/>
      <c r="H290" s="25">
        <f t="shared" si="4"/>
        <v>0</v>
      </c>
      <c r="I290" s="315"/>
      <c r="J290" s="316"/>
      <c r="K290" s="44" t="e">
        <f>VLOOKUP(J290,'Sorten-, Stärkeschlüssel'!$A$2:$B$22,2)</f>
        <v>#N/A</v>
      </c>
    </row>
    <row r="291" spans="1:11" x14ac:dyDescent="0.2">
      <c r="A291" s="27">
        <v>287</v>
      </c>
      <c r="B291" s="576"/>
      <c r="C291" s="314"/>
      <c r="D291" s="314"/>
      <c r="E291" s="43" t="e">
        <f>VLOOKUP(G291,'Sorten-, Stärkeschlüssel'!$D$2:$E$87,2,FALSE)</f>
        <v>#N/A</v>
      </c>
      <c r="F291" s="54"/>
      <c r="G291" s="315"/>
      <c r="H291" s="25">
        <f t="shared" si="4"/>
        <v>0</v>
      </c>
      <c r="I291" s="315"/>
      <c r="J291" s="316"/>
      <c r="K291" s="44" t="e">
        <f>VLOOKUP(J291,'Sorten-, Stärkeschlüssel'!$A$2:$B$22,2)</f>
        <v>#N/A</v>
      </c>
    </row>
    <row r="292" spans="1:11" x14ac:dyDescent="0.2">
      <c r="A292" s="27">
        <v>288</v>
      </c>
      <c r="B292" s="576"/>
      <c r="C292" s="314"/>
      <c r="D292" s="314"/>
      <c r="E292" s="43" t="e">
        <f>VLOOKUP(G292,'Sorten-, Stärkeschlüssel'!$D$2:$E$87,2,FALSE)</f>
        <v>#N/A</v>
      </c>
      <c r="F292" s="54"/>
      <c r="G292" s="315"/>
      <c r="H292" s="25">
        <f t="shared" si="4"/>
        <v>0</v>
      </c>
      <c r="I292" s="315"/>
      <c r="J292" s="316"/>
      <c r="K292" s="44" t="e">
        <f>VLOOKUP(J292,'Sorten-, Stärkeschlüssel'!$A$2:$B$22,2)</f>
        <v>#N/A</v>
      </c>
    </row>
    <row r="293" spans="1:11" x14ac:dyDescent="0.2">
      <c r="A293" s="27">
        <v>289</v>
      </c>
      <c r="B293" s="576"/>
      <c r="C293" s="314"/>
      <c r="D293" s="314"/>
      <c r="E293" s="43" t="e">
        <f>VLOOKUP(G293,'Sorten-, Stärkeschlüssel'!$D$2:$E$87,2,FALSE)</f>
        <v>#N/A</v>
      </c>
      <c r="F293" s="54"/>
      <c r="G293" s="315"/>
      <c r="H293" s="25">
        <f t="shared" si="4"/>
        <v>0</v>
      </c>
      <c r="I293" s="315"/>
      <c r="J293" s="316"/>
      <c r="K293" s="44" t="e">
        <f>VLOOKUP(J293,'Sorten-, Stärkeschlüssel'!$A$2:$B$22,2)</f>
        <v>#N/A</v>
      </c>
    </row>
    <row r="294" spans="1:11" x14ac:dyDescent="0.2">
      <c r="A294" s="27">
        <v>290</v>
      </c>
      <c r="B294" s="576"/>
      <c r="C294" s="314"/>
      <c r="D294" s="314"/>
      <c r="E294" s="43" t="e">
        <f>VLOOKUP(G294,'Sorten-, Stärkeschlüssel'!$D$2:$E$87,2,FALSE)</f>
        <v>#N/A</v>
      </c>
      <c r="F294" s="54"/>
      <c r="G294" s="315"/>
      <c r="H294" s="25">
        <f t="shared" si="4"/>
        <v>0</v>
      </c>
      <c r="I294" s="315"/>
      <c r="J294" s="316"/>
      <c r="K294" s="44" t="e">
        <f>VLOOKUP(J294,'Sorten-, Stärkeschlüssel'!$A$2:$B$22,2)</f>
        <v>#N/A</v>
      </c>
    </row>
    <row r="295" spans="1:11" x14ac:dyDescent="0.2">
      <c r="A295" s="27">
        <v>291</v>
      </c>
      <c r="B295" s="576"/>
      <c r="C295" s="314"/>
      <c r="D295" s="314"/>
      <c r="E295" s="43" t="e">
        <f>VLOOKUP(G295,'Sorten-, Stärkeschlüssel'!$D$2:$E$87,2,FALSE)</f>
        <v>#N/A</v>
      </c>
      <c r="F295" s="54"/>
      <c r="G295" s="315"/>
      <c r="H295" s="25">
        <f t="shared" si="4"/>
        <v>0</v>
      </c>
      <c r="I295" s="315"/>
      <c r="J295" s="316"/>
      <c r="K295" s="44" t="e">
        <f>VLOOKUP(J295,'Sorten-, Stärkeschlüssel'!$A$2:$B$22,2)</f>
        <v>#N/A</v>
      </c>
    </row>
    <row r="296" spans="1:11" x14ac:dyDescent="0.2">
      <c r="A296" s="27">
        <v>292</v>
      </c>
      <c r="B296" s="576"/>
      <c r="C296" s="314"/>
      <c r="D296" s="314"/>
      <c r="E296" s="43" t="e">
        <f>VLOOKUP(G296,'Sorten-, Stärkeschlüssel'!$D$2:$E$87,2,FALSE)</f>
        <v>#N/A</v>
      </c>
      <c r="F296" s="54"/>
      <c r="G296" s="315"/>
      <c r="H296" s="25">
        <f t="shared" si="4"/>
        <v>0</v>
      </c>
      <c r="I296" s="315"/>
      <c r="J296" s="316"/>
      <c r="K296" s="44" t="e">
        <f>VLOOKUP(J296,'Sorten-, Stärkeschlüssel'!$A$2:$B$22,2)</f>
        <v>#N/A</v>
      </c>
    </row>
    <row r="297" spans="1:11" x14ac:dyDescent="0.2">
      <c r="A297" s="27">
        <v>293</v>
      </c>
      <c r="B297" s="576"/>
      <c r="C297" s="314"/>
      <c r="D297" s="314"/>
      <c r="E297" s="43" t="e">
        <f>VLOOKUP(G297,'Sorten-, Stärkeschlüssel'!$D$2:$E$87,2,FALSE)</f>
        <v>#N/A</v>
      </c>
      <c r="F297" s="54"/>
      <c r="G297" s="315"/>
      <c r="H297" s="25">
        <f t="shared" si="4"/>
        <v>0</v>
      </c>
      <c r="I297" s="315"/>
      <c r="J297" s="316"/>
      <c r="K297" s="44" t="e">
        <f>VLOOKUP(J297,'Sorten-, Stärkeschlüssel'!$A$2:$B$22,2)</f>
        <v>#N/A</v>
      </c>
    </row>
    <row r="298" spans="1:11" x14ac:dyDescent="0.2">
      <c r="A298" s="27">
        <v>294</v>
      </c>
      <c r="B298" s="576"/>
      <c r="C298" s="314"/>
      <c r="D298" s="314"/>
      <c r="E298" s="43" t="e">
        <f>VLOOKUP(G298,'Sorten-, Stärkeschlüssel'!$D$2:$E$87,2,FALSE)</f>
        <v>#N/A</v>
      </c>
      <c r="F298" s="54"/>
      <c r="G298" s="315"/>
      <c r="H298" s="25">
        <f t="shared" si="4"/>
        <v>0</v>
      </c>
      <c r="I298" s="315"/>
      <c r="J298" s="316"/>
      <c r="K298" s="44" t="e">
        <f>VLOOKUP(J298,'Sorten-, Stärkeschlüssel'!$A$2:$B$22,2)</f>
        <v>#N/A</v>
      </c>
    </row>
    <row r="299" spans="1:11" x14ac:dyDescent="0.2">
      <c r="A299" s="27">
        <v>295</v>
      </c>
      <c r="B299" s="576"/>
      <c r="C299" s="314"/>
      <c r="D299" s="314"/>
      <c r="E299" s="43" t="e">
        <f>VLOOKUP(G299,'Sorten-, Stärkeschlüssel'!$D$2:$E$87,2,FALSE)</f>
        <v>#N/A</v>
      </c>
      <c r="F299" s="54"/>
      <c r="G299" s="315"/>
      <c r="H299" s="25">
        <f t="shared" si="4"/>
        <v>0</v>
      </c>
      <c r="I299" s="315"/>
      <c r="J299" s="316"/>
      <c r="K299" s="44" t="e">
        <f>VLOOKUP(J299,'Sorten-, Stärkeschlüssel'!$A$2:$B$22,2)</f>
        <v>#N/A</v>
      </c>
    </row>
    <row r="300" spans="1:11" x14ac:dyDescent="0.2">
      <c r="A300" s="27">
        <v>296</v>
      </c>
      <c r="B300" s="576"/>
      <c r="C300" s="314"/>
      <c r="D300" s="314"/>
      <c r="E300" s="43" t="e">
        <f>VLOOKUP(G300,'Sorten-, Stärkeschlüssel'!$D$2:$E$87,2,FALSE)</f>
        <v>#N/A</v>
      </c>
      <c r="F300" s="54"/>
      <c r="G300" s="315"/>
      <c r="H300" s="25">
        <f t="shared" si="4"/>
        <v>0</v>
      </c>
      <c r="I300" s="315"/>
      <c r="J300" s="316"/>
      <c r="K300" s="44" t="e">
        <f>VLOOKUP(J300,'Sorten-, Stärkeschlüssel'!$A$2:$B$22,2)</f>
        <v>#N/A</v>
      </c>
    </row>
    <row r="301" spans="1:11" x14ac:dyDescent="0.2">
      <c r="A301" s="27">
        <v>297</v>
      </c>
      <c r="B301" s="576"/>
      <c r="C301" s="314"/>
      <c r="D301" s="314"/>
      <c r="E301" s="43" t="e">
        <f>VLOOKUP(G301,'Sorten-, Stärkeschlüssel'!$D$2:$E$87,2,FALSE)</f>
        <v>#N/A</v>
      </c>
      <c r="F301" s="54"/>
      <c r="G301" s="315"/>
      <c r="H301" s="25">
        <f t="shared" si="4"/>
        <v>0</v>
      </c>
      <c r="I301" s="315"/>
      <c r="J301" s="316"/>
      <c r="K301" s="44" t="e">
        <f>VLOOKUP(J301,'Sorten-, Stärkeschlüssel'!$A$2:$B$22,2)</f>
        <v>#N/A</v>
      </c>
    </row>
    <row r="302" spans="1:11" x14ac:dyDescent="0.2">
      <c r="A302" s="27">
        <v>298</v>
      </c>
      <c r="B302" s="576"/>
      <c r="C302" s="314"/>
      <c r="D302" s="314"/>
      <c r="E302" s="43" t="e">
        <f>VLOOKUP(G302,'Sorten-, Stärkeschlüssel'!$D$2:$E$87,2,FALSE)</f>
        <v>#N/A</v>
      </c>
      <c r="F302" s="54"/>
      <c r="G302" s="315"/>
      <c r="H302" s="25">
        <f t="shared" si="4"/>
        <v>0</v>
      </c>
      <c r="I302" s="315"/>
      <c r="J302" s="316"/>
      <c r="K302" s="44" t="e">
        <f>VLOOKUP(J302,'Sorten-, Stärkeschlüssel'!$A$2:$B$22,2)</f>
        <v>#N/A</v>
      </c>
    </row>
    <row r="303" spans="1:11" x14ac:dyDescent="0.2">
      <c r="A303" s="27">
        <v>299</v>
      </c>
      <c r="B303" s="576"/>
      <c r="C303" s="314"/>
      <c r="D303" s="314"/>
      <c r="E303" s="43" t="e">
        <f>VLOOKUP(G303,'Sorten-, Stärkeschlüssel'!$D$2:$E$87,2,FALSE)</f>
        <v>#N/A</v>
      </c>
      <c r="F303" s="54"/>
      <c r="G303" s="315"/>
      <c r="H303" s="25">
        <f t="shared" si="4"/>
        <v>0</v>
      </c>
      <c r="I303" s="315"/>
      <c r="J303" s="316"/>
      <c r="K303" s="44" t="e">
        <f>VLOOKUP(J303,'Sorten-, Stärkeschlüssel'!$A$2:$B$22,2)</f>
        <v>#N/A</v>
      </c>
    </row>
    <row r="304" spans="1:11" x14ac:dyDescent="0.2">
      <c r="A304" s="27">
        <v>300</v>
      </c>
      <c r="B304" s="576"/>
      <c r="C304" s="314"/>
      <c r="D304" s="314"/>
      <c r="E304" s="43" t="e">
        <f>VLOOKUP(G304,'Sorten-, Stärkeschlüssel'!$D$2:$E$87,2,FALSE)</f>
        <v>#N/A</v>
      </c>
      <c r="F304" s="54"/>
      <c r="G304" s="315"/>
      <c r="H304" s="25">
        <f t="shared" si="4"/>
        <v>0</v>
      </c>
      <c r="I304" s="315"/>
      <c r="J304" s="316"/>
      <c r="K304" s="44" t="e">
        <f>VLOOKUP(J304,'Sorten-, Stärkeschlüssel'!$A$2:$B$22,2)</f>
        <v>#N/A</v>
      </c>
    </row>
    <row r="305" spans="1:11" x14ac:dyDescent="0.2">
      <c r="A305" s="27">
        <v>301</v>
      </c>
      <c r="B305" s="576"/>
      <c r="C305" s="314"/>
      <c r="D305" s="314"/>
      <c r="E305" s="43" t="e">
        <f>VLOOKUP(G305,'Sorten-, Stärkeschlüssel'!$D$2:$E$87,2,FALSE)</f>
        <v>#N/A</v>
      </c>
      <c r="F305" s="54"/>
      <c r="G305" s="315"/>
      <c r="H305" s="25">
        <f t="shared" si="4"/>
        <v>0</v>
      </c>
      <c r="I305" s="315"/>
      <c r="J305" s="316"/>
      <c r="K305" s="44" t="e">
        <f>VLOOKUP(J305,'Sorten-, Stärkeschlüssel'!$A$2:$B$22,2)</f>
        <v>#N/A</v>
      </c>
    </row>
    <row r="306" spans="1:11" x14ac:dyDescent="0.2">
      <c r="A306" s="27">
        <v>302</v>
      </c>
      <c r="B306" s="576"/>
      <c r="C306" s="314"/>
      <c r="D306" s="314"/>
      <c r="E306" s="43" t="e">
        <f>VLOOKUP(G306,'Sorten-, Stärkeschlüssel'!$D$2:$E$87,2,FALSE)</f>
        <v>#N/A</v>
      </c>
      <c r="F306" s="54"/>
      <c r="G306" s="315"/>
      <c r="H306" s="25">
        <f t="shared" si="4"/>
        <v>0</v>
      </c>
      <c r="I306" s="315"/>
      <c r="J306" s="316"/>
      <c r="K306" s="44" t="e">
        <f>VLOOKUP(J306,'Sorten-, Stärkeschlüssel'!$A$2:$B$22,2)</f>
        <v>#N/A</v>
      </c>
    </row>
    <row r="307" spans="1:11" x14ac:dyDescent="0.2">
      <c r="A307" s="27">
        <v>303</v>
      </c>
      <c r="B307" s="576"/>
      <c r="C307" s="314"/>
      <c r="D307" s="314"/>
      <c r="E307" s="43" t="e">
        <f>VLOOKUP(G307,'Sorten-, Stärkeschlüssel'!$D$2:$E$87,2,FALSE)</f>
        <v>#N/A</v>
      </c>
      <c r="F307" s="54"/>
      <c r="G307" s="315"/>
      <c r="H307" s="25">
        <f t="shared" si="4"/>
        <v>0</v>
      </c>
      <c r="I307" s="315"/>
      <c r="J307" s="316"/>
      <c r="K307" s="44" t="e">
        <f>VLOOKUP(J307,'Sorten-, Stärkeschlüssel'!$A$2:$B$22,2)</f>
        <v>#N/A</v>
      </c>
    </row>
    <row r="308" spans="1:11" x14ac:dyDescent="0.2">
      <c r="A308" s="27">
        <v>304</v>
      </c>
      <c r="B308" s="576"/>
      <c r="C308" s="314"/>
      <c r="D308" s="314"/>
      <c r="E308" s="43" t="e">
        <f>VLOOKUP(G308,'Sorten-, Stärkeschlüssel'!$D$2:$E$87,2,FALSE)</f>
        <v>#N/A</v>
      </c>
      <c r="F308" s="54"/>
      <c r="G308" s="315"/>
      <c r="H308" s="25">
        <f t="shared" si="4"/>
        <v>0</v>
      </c>
      <c r="I308" s="315"/>
      <c r="J308" s="316"/>
      <c r="K308" s="44" t="e">
        <f>VLOOKUP(J308,'Sorten-, Stärkeschlüssel'!$A$2:$B$22,2)</f>
        <v>#N/A</v>
      </c>
    </row>
    <row r="309" spans="1:11" x14ac:dyDescent="0.2">
      <c r="A309" s="27">
        <v>305</v>
      </c>
      <c r="B309" s="576"/>
      <c r="C309" s="314"/>
      <c r="D309" s="314"/>
      <c r="E309" s="43" t="e">
        <f>VLOOKUP(G309,'Sorten-, Stärkeschlüssel'!$D$2:$E$87,2,FALSE)</f>
        <v>#N/A</v>
      </c>
      <c r="F309" s="54"/>
      <c r="G309" s="315"/>
      <c r="H309" s="25">
        <f t="shared" si="4"/>
        <v>0</v>
      </c>
      <c r="I309" s="315"/>
      <c r="J309" s="316"/>
      <c r="K309" s="44" t="e">
        <f>VLOOKUP(J309,'Sorten-, Stärkeschlüssel'!$A$2:$B$22,2)</f>
        <v>#N/A</v>
      </c>
    </row>
    <row r="310" spans="1:11" x14ac:dyDescent="0.2">
      <c r="A310" s="27">
        <v>306</v>
      </c>
      <c r="B310" s="576"/>
      <c r="C310" s="314"/>
      <c r="D310" s="314"/>
      <c r="E310" s="43" t="e">
        <f>VLOOKUP(G310,'Sorten-, Stärkeschlüssel'!$D$2:$E$87,2,FALSE)</f>
        <v>#N/A</v>
      </c>
      <c r="F310" s="54"/>
      <c r="G310" s="315"/>
      <c r="H310" s="25">
        <f t="shared" si="4"/>
        <v>0</v>
      </c>
      <c r="I310" s="315"/>
      <c r="J310" s="316"/>
      <c r="K310" s="44" t="e">
        <f>VLOOKUP(J310,'Sorten-, Stärkeschlüssel'!$A$2:$B$22,2)</f>
        <v>#N/A</v>
      </c>
    </row>
    <row r="311" spans="1:11" x14ac:dyDescent="0.2">
      <c r="A311" s="27">
        <v>307</v>
      </c>
      <c r="B311" s="576"/>
      <c r="C311" s="314"/>
      <c r="D311" s="314"/>
      <c r="E311" s="43" t="e">
        <f>VLOOKUP(G311,'Sorten-, Stärkeschlüssel'!$D$2:$E$87,2,FALSE)</f>
        <v>#N/A</v>
      </c>
      <c r="F311" s="54"/>
      <c r="G311" s="315"/>
      <c r="H311" s="25">
        <f t="shared" si="4"/>
        <v>0</v>
      </c>
      <c r="I311" s="315"/>
      <c r="J311" s="316"/>
      <c r="K311" s="44" t="e">
        <f>VLOOKUP(J311,'Sorten-, Stärkeschlüssel'!$A$2:$B$22,2)</f>
        <v>#N/A</v>
      </c>
    </row>
    <row r="312" spans="1:11" x14ac:dyDescent="0.2">
      <c r="A312" s="27">
        <v>308</v>
      </c>
      <c r="B312" s="576"/>
      <c r="C312" s="314"/>
      <c r="D312" s="314"/>
      <c r="E312" s="43" t="e">
        <f>VLOOKUP(G312,'Sorten-, Stärkeschlüssel'!$D$2:$E$87,2,FALSE)</f>
        <v>#N/A</v>
      </c>
      <c r="F312" s="54"/>
      <c r="G312" s="315"/>
      <c r="H312" s="25">
        <f t="shared" si="4"/>
        <v>0</v>
      </c>
      <c r="I312" s="315"/>
      <c r="J312" s="316"/>
      <c r="K312" s="44" t="e">
        <f>VLOOKUP(J312,'Sorten-, Stärkeschlüssel'!$A$2:$B$22,2)</f>
        <v>#N/A</v>
      </c>
    </row>
    <row r="313" spans="1:11" x14ac:dyDescent="0.2">
      <c r="A313" s="27">
        <v>309</v>
      </c>
      <c r="B313" s="576"/>
      <c r="C313" s="314"/>
      <c r="D313" s="314"/>
      <c r="E313" s="43" t="e">
        <f>VLOOKUP(G313,'Sorten-, Stärkeschlüssel'!$D$2:$E$87,2,FALSE)</f>
        <v>#N/A</v>
      </c>
      <c r="F313" s="54"/>
      <c r="G313" s="315"/>
      <c r="H313" s="25">
        <f t="shared" si="4"/>
        <v>0</v>
      </c>
      <c r="I313" s="315"/>
      <c r="J313" s="316"/>
      <c r="K313" s="44" t="e">
        <f>VLOOKUP(J313,'Sorten-, Stärkeschlüssel'!$A$2:$B$22,2)</f>
        <v>#N/A</v>
      </c>
    </row>
    <row r="314" spans="1:11" x14ac:dyDescent="0.2">
      <c r="A314" s="27">
        <v>310</v>
      </c>
      <c r="B314" s="576"/>
      <c r="C314" s="314"/>
      <c r="D314" s="314"/>
      <c r="E314" s="43" t="e">
        <f>VLOOKUP(G314,'Sorten-, Stärkeschlüssel'!$D$2:$E$87,2,FALSE)</f>
        <v>#N/A</v>
      </c>
      <c r="F314" s="54"/>
      <c r="G314" s="315"/>
      <c r="H314" s="25">
        <f t="shared" si="4"/>
        <v>0</v>
      </c>
      <c r="I314" s="315"/>
      <c r="J314" s="316"/>
      <c r="K314" s="44" t="e">
        <f>VLOOKUP(J314,'Sorten-, Stärkeschlüssel'!$A$2:$B$22,2)</f>
        <v>#N/A</v>
      </c>
    </row>
    <row r="315" spans="1:11" x14ac:dyDescent="0.2">
      <c r="A315" s="27">
        <v>311</v>
      </c>
      <c r="B315" s="576"/>
      <c r="C315" s="314"/>
      <c r="D315" s="314"/>
      <c r="E315" s="43" t="e">
        <f>VLOOKUP(G315,'Sorten-, Stärkeschlüssel'!$D$2:$E$87,2,FALSE)</f>
        <v>#N/A</v>
      </c>
      <c r="F315" s="54"/>
      <c r="G315" s="315"/>
      <c r="H315" s="25">
        <f t="shared" si="4"/>
        <v>0</v>
      </c>
      <c r="I315" s="315"/>
      <c r="J315" s="316"/>
      <c r="K315" s="44" t="e">
        <f>VLOOKUP(J315,'Sorten-, Stärkeschlüssel'!$A$2:$B$22,2)</f>
        <v>#N/A</v>
      </c>
    </row>
    <row r="316" spans="1:11" x14ac:dyDescent="0.2">
      <c r="A316" s="27">
        <v>312</v>
      </c>
      <c r="B316" s="576"/>
      <c r="C316" s="314"/>
      <c r="D316" s="314"/>
      <c r="E316" s="43" t="e">
        <f>VLOOKUP(G316,'Sorten-, Stärkeschlüssel'!$D$2:$E$87,2,FALSE)</f>
        <v>#N/A</v>
      </c>
      <c r="F316" s="54"/>
      <c r="G316" s="315"/>
      <c r="H316" s="25">
        <f t="shared" si="4"/>
        <v>0</v>
      </c>
      <c r="I316" s="315"/>
      <c r="J316" s="316"/>
      <c r="K316" s="44" t="e">
        <f>VLOOKUP(J316,'Sorten-, Stärkeschlüssel'!$A$2:$B$22,2)</f>
        <v>#N/A</v>
      </c>
    </row>
    <row r="317" spans="1:11" x14ac:dyDescent="0.2">
      <c r="A317" s="27">
        <v>313</v>
      </c>
      <c r="B317" s="576"/>
      <c r="C317" s="314"/>
      <c r="D317" s="314"/>
      <c r="E317" s="43" t="e">
        <f>VLOOKUP(G317,'Sorten-, Stärkeschlüssel'!$D$2:$E$87,2,FALSE)</f>
        <v>#N/A</v>
      </c>
      <c r="F317" s="54"/>
      <c r="G317" s="315"/>
      <c r="H317" s="25">
        <f t="shared" si="4"/>
        <v>0</v>
      </c>
      <c r="I317" s="315"/>
      <c r="J317" s="316"/>
      <c r="K317" s="44" t="e">
        <f>VLOOKUP(J317,'Sorten-, Stärkeschlüssel'!$A$2:$B$22,2)</f>
        <v>#N/A</v>
      </c>
    </row>
    <row r="318" spans="1:11" x14ac:dyDescent="0.2">
      <c r="A318" s="27">
        <v>314</v>
      </c>
      <c r="B318" s="576"/>
      <c r="C318" s="314"/>
      <c r="D318" s="314"/>
      <c r="E318" s="43" t="e">
        <f>VLOOKUP(G318,'Sorten-, Stärkeschlüssel'!$D$2:$E$87,2,FALSE)</f>
        <v>#N/A</v>
      </c>
      <c r="F318" s="54"/>
      <c r="G318" s="315"/>
      <c r="H318" s="25">
        <f t="shared" si="4"/>
        <v>0</v>
      </c>
      <c r="I318" s="315"/>
      <c r="J318" s="316"/>
      <c r="K318" s="44" t="e">
        <f>VLOOKUP(J318,'Sorten-, Stärkeschlüssel'!$A$2:$B$22,2)</f>
        <v>#N/A</v>
      </c>
    </row>
    <row r="319" spans="1:11" x14ac:dyDescent="0.2">
      <c r="A319" s="27">
        <v>315</v>
      </c>
      <c r="B319" s="576"/>
      <c r="C319" s="314"/>
      <c r="D319" s="314"/>
      <c r="E319" s="43" t="e">
        <f>VLOOKUP(G319,'Sorten-, Stärkeschlüssel'!$D$2:$E$87,2,FALSE)</f>
        <v>#N/A</v>
      </c>
      <c r="F319" s="54"/>
      <c r="G319" s="315"/>
      <c r="H319" s="25">
        <f t="shared" si="4"/>
        <v>0</v>
      </c>
      <c r="I319" s="315"/>
      <c r="J319" s="316"/>
      <c r="K319" s="44" t="e">
        <f>VLOOKUP(J319,'Sorten-, Stärkeschlüssel'!$A$2:$B$22,2)</f>
        <v>#N/A</v>
      </c>
    </row>
    <row r="320" spans="1:11" x14ac:dyDescent="0.2">
      <c r="A320" s="27">
        <v>316</v>
      </c>
      <c r="B320" s="576"/>
      <c r="C320" s="314"/>
      <c r="D320" s="314"/>
      <c r="E320" s="43" t="e">
        <f>VLOOKUP(G320,'Sorten-, Stärkeschlüssel'!$D$2:$E$87,2,FALSE)</f>
        <v>#N/A</v>
      </c>
      <c r="F320" s="54"/>
      <c r="G320" s="315"/>
      <c r="H320" s="25">
        <f t="shared" si="4"/>
        <v>0</v>
      </c>
      <c r="I320" s="315"/>
      <c r="J320" s="316"/>
      <c r="K320" s="44" t="e">
        <f>VLOOKUP(J320,'Sorten-, Stärkeschlüssel'!$A$2:$B$22,2)</f>
        <v>#N/A</v>
      </c>
    </row>
    <row r="321" spans="1:11" x14ac:dyDescent="0.2">
      <c r="A321" s="27">
        <v>317</v>
      </c>
      <c r="B321" s="576"/>
      <c r="C321" s="314"/>
      <c r="D321" s="314"/>
      <c r="E321" s="43" t="e">
        <f>VLOOKUP(G321,'Sorten-, Stärkeschlüssel'!$D$2:$E$87,2,FALSE)</f>
        <v>#N/A</v>
      </c>
      <c r="F321" s="54"/>
      <c r="G321" s="315"/>
      <c r="H321" s="25">
        <f t="shared" si="4"/>
        <v>0</v>
      </c>
      <c r="I321" s="315"/>
      <c r="J321" s="316"/>
      <c r="K321" s="44" t="e">
        <f>VLOOKUP(J321,'Sorten-, Stärkeschlüssel'!$A$2:$B$22,2)</f>
        <v>#N/A</v>
      </c>
    </row>
    <row r="322" spans="1:11" x14ac:dyDescent="0.2">
      <c r="A322" s="27">
        <v>318</v>
      </c>
      <c r="B322" s="576"/>
      <c r="C322" s="314"/>
      <c r="D322" s="314"/>
      <c r="E322" s="43" t="e">
        <f>VLOOKUP(G322,'Sorten-, Stärkeschlüssel'!$D$2:$E$87,2,FALSE)</f>
        <v>#N/A</v>
      </c>
      <c r="F322" s="54"/>
      <c r="G322" s="315"/>
      <c r="H322" s="25">
        <f t="shared" si="4"/>
        <v>0</v>
      </c>
      <c r="I322" s="315"/>
      <c r="J322" s="316"/>
      <c r="K322" s="44" t="e">
        <f>VLOOKUP(J322,'Sorten-, Stärkeschlüssel'!$A$2:$B$22,2)</f>
        <v>#N/A</v>
      </c>
    </row>
    <row r="323" spans="1:11" x14ac:dyDescent="0.2">
      <c r="A323" s="27">
        <v>319</v>
      </c>
      <c r="B323" s="576"/>
      <c r="C323" s="314"/>
      <c r="D323" s="314"/>
      <c r="E323" s="43" t="e">
        <f>VLOOKUP(G323,'Sorten-, Stärkeschlüssel'!$D$2:$E$87,2,FALSE)</f>
        <v>#N/A</v>
      </c>
      <c r="F323" s="54"/>
      <c r="G323" s="315"/>
      <c r="H323" s="25">
        <f t="shared" si="4"/>
        <v>0</v>
      </c>
      <c r="I323" s="315"/>
      <c r="J323" s="316"/>
      <c r="K323" s="44" t="e">
        <f>VLOOKUP(J323,'Sorten-, Stärkeschlüssel'!$A$2:$B$22,2)</f>
        <v>#N/A</v>
      </c>
    </row>
    <row r="324" spans="1:11" x14ac:dyDescent="0.2">
      <c r="A324" s="27">
        <v>320</v>
      </c>
      <c r="B324" s="576"/>
      <c r="C324" s="314"/>
      <c r="D324" s="314"/>
      <c r="E324" s="43" t="e">
        <f>VLOOKUP(G324,'Sorten-, Stärkeschlüssel'!$D$2:$E$87,2,FALSE)</f>
        <v>#N/A</v>
      </c>
      <c r="F324" s="54"/>
      <c r="G324" s="315"/>
      <c r="H324" s="25">
        <f t="shared" si="4"/>
        <v>0</v>
      </c>
      <c r="I324" s="315"/>
      <c r="J324" s="316"/>
      <c r="K324" s="44" t="e">
        <f>VLOOKUP(J324,'Sorten-, Stärkeschlüssel'!$A$2:$B$22,2)</f>
        <v>#N/A</v>
      </c>
    </row>
    <row r="325" spans="1:11" x14ac:dyDescent="0.2">
      <c r="A325" s="27">
        <v>321</v>
      </c>
      <c r="B325" s="576"/>
      <c r="C325" s="314"/>
      <c r="D325" s="314"/>
      <c r="E325" s="43" t="e">
        <f>VLOOKUP(G325,'Sorten-, Stärkeschlüssel'!$D$2:$E$87,2,FALSE)</f>
        <v>#N/A</v>
      </c>
      <c r="F325" s="54"/>
      <c r="G325" s="315"/>
      <c r="H325" s="25">
        <f t="shared" ref="H325:H388" si="5">PRODUCT(G325/200*G325/200*3.1415*F325)</f>
        <v>0</v>
      </c>
      <c r="I325" s="315"/>
      <c r="J325" s="316"/>
      <c r="K325" s="44" t="e">
        <f>VLOOKUP(J325,'Sorten-, Stärkeschlüssel'!$A$2:$B$22,2)</f>
        <v>#N/A</v>
      </c>
    </row>
    <row r="326" spans="1:11" x14ac:dyDescent="0.2">
      <c r="A326" s="27">
        <v>322</v>
      </c>
      <c r="B326" s="576"/>
      <c r="C326" s="314"/>
      <c r="D326" s="314"/>
      <c r="E326" s="43" t="e">
        <f>VLOOKUP(G326,'Sorten-, Stärkeschlüssel'!$D$2:$E$87,2,FALSE)</f>
        <v>#N/A</v>
      </c>
      <c r="F326" s="54"/>
      <c r="G326" s="315"/>
      <c r="H326" s="25">
        <f t="shared" si="5"/>
        <v>0</v>
      </c>
      <c r="I326" s="315"/>
      <c r="J326" s="316"/>
      <c r="K326" s="44" t="e">
        <f>VLOOKUP(J326,'Sorten-, Stärkeschlüssel'!$A$2:$B$22,2)</f>
        <v>#N/A</v>
      </c>
    </row>
    <row r="327" spans="1:11" x14ac:dyDescent="0.2">
      <c r="A327" s="27">
        <v>323</v>
      </c>
      <c r="B327" s="576"/>
      <c r="C327" s="314"/>
      <c r="D327" s="314"/>
      <c r="E327" s="43" t="e">
        <f>VLOOKUP(G327,'Sorten-, Stärkeschlüssel'!$D$2:$E$87,2,FALSE)</f>
        <v>#N/A</v>
      </c>
      <c r="F327" s="54"/>
      <c r="G327" s="315"/>
      <c r="H327" s="25">
        <f t="shared" si="5"/>
        <v>0</v>
      </c>
      <c r="I327" s="315"/>
      <c r="J327" s="316"/>
      <c r="K327" s="44" t="e">
        <f>VLOOKUP(J327,'Sorten-, Stärkeschlüssel'!$A$2:$B$22,2)</f>
        <v>#N/A</v>
      </c>
    </row>
    <row r="328" spans="1:11" x14ac:dyDescent="0.2">
      <c r="A328" s="27">
        <v>324</v>
      </c>
      <c r="B328" s="576"/>
      <c r="C328" s="314"/>
      <c r="D328" s="314"/>
      <c r="E328" s="43" t="e">
        <f>VLOOKUP(G328,'Sorten-, Stärkeschlüssel'!$D$2:$E$87,2,FALSE)</f>
        <v>#N/A</v>
      </c>
      <c r="F328" s="54"/>
      <c r="G328" s="315"/>
      <c r="H328" s="25">
        <f t="shared" si="5"/>
        <v>0</v>
      </c>
      <c r="I328" s="315"/>
      <c r="J328" s="316"/>
      <c r="K328" s="44" t="e">
        <f>VLOOKUP(J328,'Sorten-, Stärkeschlüssel'!$A$2:$B$22,2)</f>
        <v>#N/A</v>
      </c>
    </row>
    <row r="329" spans="1:11" x14ac:dyDescent="0.2">
      <c r="A329" s="27">
        <v>325</v>
      </c>
      <c r="B329" s="576"/>
      <c r="C329" s="314"/>
      <c r="D329" s="314"/>
      <c r="E329" s="43" t="e">
        <f>VLOOKUP(G329,'Sorten-, Stärkeschlüssel'!$D$2:$E$87,2,FALSE)</f>
        <v>#N/A</v>
      </c>
      <c r="F329" s="54"/>
      <c r="G329" s="315"/>
      <c r="H329" s="25">
        <f t="shared" si="5"/>
        <v>0</v>
      </c>
      <c r="I329" s="315"/>
      <c r="J329" s="316"/>
      <c r="K329" s="44" t="e">
        <f>VLOOKUP(J329,'Sorten-, Stärkeschlüssel'!$A$2:$B$22,2)</f>
        <v>#N/A</v>
      </c>
    </row>
    <row r="330" spans="1:11" x14ac:dyDescent="0.2">
      <c r="A330" s="27">
        <v>326</v>
      </c>
      <c r="B330" s="576"/>
      <c r="C330" s="314"/>
      <c r="D330" s="314"/>
      <c r="E330" s="43" t="e">
        <f>VLOOKUP(G330,'Sorten-, Stärkeschlüssel'!$D$2:$E$87,2,FALSE)</f>
        <v>#N/A</v>
      </c>
      <c r="F330" s="54"/>
      <c r="G330" s="315"/>
      <c r="H330" s="25">
        <f t="shared" si="5"/>
        <v>0</v>
      </c>
      <c r="I330" s="315"/>
      <c r="J330" s="316"/>
      <c r="K330" s="44" t="e">
        <f>VLOOKUP(J330,'Sorten-, Stärkeschlüssel'!$A$2:$B$22,2)</f>
        <v>#N/A</v>
      </c>
    </row>
    <row r="331" spans="1:11" x14ac:dyDescent="0.2">
      <c r="A331" s="27">
        <v>327</v>
      </c>
      <c r="B331" s="576"/>
      <c r="C331" s="314"/>
      <c r="D331" s="314"/>
      <c r="E331" s="43" t="e">
        <f>VLOOKUP(G331,'Sorten-, Stärkeschlüssel'!$D$2:$E$87,2,FALSE)</f>
        <v>#N/A</v>
      </c>
      <c r="F331" s="54"/>
      <c r="G331" s="315"/>
      <c r="H331" s="25">
        <f t="shared" si="5"/>
        <v>0</v>
      </c>
      <c r="I331" s="315"/>
      <c r="J331" s="316"/>
      <c r="K331" s="44" t="e">
        <f>VLOOKUP(J331,'Sorten-, Stärkeschlüssel'!$A$2:$B$22,2)</f>
        <v>#N/A</v>
      </c>
    </row>
    <row r="332" spans="1:11" x14ac:dyDescent="0.2">
      <c r="A332" s="27">
        <v>328</v>
      </c>
      <c r="B332" s="576"/>
      <c r="C332" s="314"/>
      <c r="D332" s="314"/>
      <c r="E332" s="43" t="e">
        <f>VLOOKUP(G332,'Sorten-, Stärkeschlüssel'!$D$2:$E$87,2,FALSE)</f>
        <v>#N/A</v>
      </c>
      <c r="F332" s="54"/>
      <c r="G332" s="315"/>
      <c r="H332" s="25">
        <f t="shared" si="5"/>
        <v>0</v>
      </c>
      <c r="I332" s="315"/>
      <c r="J332" s="316"/>
      <c r="K332" s="44" t="e">
        <f>VLOOKUP(J332,'Sorten-, Stärkeschlüssel'!$A$2:$B$22,2)</f>
        <v>#N/A</v>
      </c>
    </row>
    <row r="333" spans="1:11" x14ac:dyDescent="0.2">
      <c r="A333" s="27">
        <v>329</v>
      </c>
      <c r="B333" s="576"/>
      <c r="C333" s="314"/>
      <c r="D333" s="314"/>
      <c r="E333" s="43" t="e">
        <f>VLOOKUP(G333,'Sorten-, Stärkeschlüssel'!$D$2:$E$87,2,FALSE)</f>
        <v>#N/A</v>
      </c>
      <c r="F333" s="54"/>
      <c r="G333" s="315"/>
      <c r="H333" s="25">
        <f t="shared" si="5"/>
        <v>0</v>
      </c>
      <c r="I333" s="315"/>
      <c r="J333" s="316"/>
      <c r="K333" s="44" t="e">
        <f>VLOOKUP(J333,'Sorten-, Stärkeschlüssel'!$A$2:$B$22,2)</f>
        <v>#N/A</v>
      </c>
    </row>
    <row r="334" spans="1:11" x14ac:dyDescent="0.2">
      <c r="A334" s="27">
        <v>330</v>
      </c>
      <c r="B334" s="576"/>
      <c r="C334" s="314"/>
      <c r="D334" s="314"/>
      <c r="E334" s="43" t="e">
        <f>VLOOKUP(G334,'Sorten-, Stärkeschlüssel'!$D$2:$E$87,2,FALSE)</f>
        <v>#N/A</v>
      </c>
      <c r="F334" s="54"/>
      <c r="G334" s="315"/>
      <c r="H334" s="25">
        <f t="shared" si="5"/>
        <v>0</v>
      </c>
      <c r="I334" s="315"/>
      <c r="J334" s="316"/>
      <c r="K334" s="44" t="e">
        <f>VLOOKUP(J334,'Sorten-, Stärkeschlüssel'!$A$2:$B$22,2)</f>
        <v>#N/A</v>
      </c>
    </row>
    <row r="335" spans="1:11" x14ac:dyDescent="0.2">
      <c r="A335" s="27">
        <v>331</v>
      </c>
      <c r="B335" s="576"/>
      <c r="C335" s="314"/>
      <c r="D335" s="314"/>
      <c r="E335" s="43" t="e">
        <f>VLOOKUP(G335,'Sorten-, Stärkeschlüssel'!$D$2:$E$87,2,FALSE)</f>
        <v>#N/A</v>
      </c>
      <c r="F335" s="54"/>
      <c r="G335" s="315"/>
      <c r="H335" s="25">
        <f t="shared" si="5"/>
        <v>0</v>
      </c>
      <c r="I335" s="315"/>
      <c r="J335" s="316"/>
      <c r="K335" s="44" t="e">
        <f>VLOOKUP(J335,'Sorten-, Stärkeschlüssel'!$A$2:$B$22,2)</f>
        <v>#N/A</v>
      </c>
    </row>
    <row r="336" spans="1:11" x14ac:dyDescent="0.2">
      <c r="A336" s="27">
        <v>332</v>
      </c>
      <c r="B336" s="576"/>
      <c r="C336" s="314"/>
      <c r="D336" s="314"/>
      <c r="E336" s="43" t="e">
        <f>VLOOKUP(G336,'Sorten-, Stärkeschlüssel'!$D$2:$E$87,2,FALSE)</f>
        <v>#N/A</v>
      </c>
      <c r="F336" s="54"/>
      <c r="G336" s="315"/>
      <c r="H336" s="25">
        <f t="shared" si="5"/>
        <v>0</v>
      </c>
      <c r="I336" s="315"/>
      <c r="J336" s="316"/>
      <c r="K336" s="44" t="e">
        <f>VLOOKUP(J336,'Sorten-, Stärkeschlüssel'!$A$2:$B$22,2)</f>
        <v>#N/A</v>
      </c>
    </row>
    <row r="337" spans="1:11" x14ac:dyDescent="0.2">
      <c r="A337" s="27">
        <v>333</v>
      </c>
      <c r="B337" s="576"/>
      <c r="C337" s="314"/>
      <c r="D337" s="314"/>
      <c r="E337" s="43" t="e">
        <f>VLOOKUP(G337,'Sorten-, Stärkeschlüssel'!$D$2:$E$87,2,FALSE)</f>
        <v>#N/A</v>
      </c>
      <c r="F337" s="54"/>
      <c r="G337" s="315"/>
      <c r="H337" s="25">
        <f t="shared" si="5"/>
        <v>0</v>
      </c>
      <c r="I337" s="315"/>
      <c r="J337" s="316"/>
      <c r="K337" s="44" t="e">
        <f>VLOOKUP(J337,'Sorten-, Stärkeschlüssel'!$A$2:$B$22,2)</f>
        <v>#N/A</v>
      </c>
    </row>
    <row r="338" spans="1:11" x14ac:dyDescent="0.2">
      <c r="A338" s="27">
        <v>334</v>
      </c>
      <c r="B338" s="576"/>
      <c r="C338" s="314"/>
      <c r="D338" s="314"/>
      <c r="E338" s="43" t="e">
        <f>VLOOKUP(G338,'Sorten-, Stärkeschlüssel'!$D$2:$E$87,2,FALSE)</f>
        <v>#N/A</v>
      </c>
      <c r="F338" s="54"/>
      <c r="G338" s="315"/>
      <c r="H338" s="25">
        <f t="shared" si="5"/>
        <v>0</v>
      </c>
      <c r="I338" s="315"/>
      <c r="J338" s="316"/>
      <c r="K338" s="44" t="e">
        <f>VLOOKUP(J338,'Sorten-, Stärkeschlüssel'!$A$2:$B$22,2)</f>
        <v>#N/A</v>
      </c>
    </row>
    <row r="339" spans="1:11" x14ac:dyDescent="0.2">
      <c r="A339" s="27">
        <v>335</v>
      </c>
      <c r="B339" s="576"/>
      <c r="C339" s="314"/>
      <c r="D339" s="314"/>
      <c r="E339" s="43" t="e">
        <f>VLOOKUP(G339,'Sorten-, Stärkeschlüssel'!$D$2:$E$87,2,FALSE)</f>
        <v>#N/A</v>
      </c>
      <c r="F339" s="54"/>
      <c r="G339" s="315"/>
      <c r="H339" s="25">
        <f t="shared" si="5"/>
        <v>0</v>
      </c>
      <c r="I339" s="315"/>
      <c r="J339" s="316"/>
      <c r="K339" s="44" t="e">
        <f>VLOOKUP(J339,'Sorten-, Stärkeschlüssel'!$A$2:$B$22,2)</f>
        <v>#N/A</v>
      </c>
    </row>
    <row r="340" spans="1:11" x14ac:dyDescent="0.2">
      <c r="A340" s="27">
        <v>336</v>
      </c>
      <c r="B340" s="576"/>
      <c r="C340" s="314"/>
      <c r="D340" s="314"/>
      <c r="E340" s="43" t="e">
        <f>VLOOKUP(G340,'Sorten-, Stärkeschlüssel'!$D$2:$E$87,2,FALSE)</f>
        <v>#N/A</v>
      </c>
      <c r="F340" s="54"/>
      <c r="G340" s="315"/>
      <c r="H340" s="25">
        <f t="shared" si="5"/>
        <v>0</v>
      </c>
      <c r="I340" s="315"/>
      <c r="J340" s="316"/>
      <c r="K340" s="44" t="e">
        <f>VLOOKUP(J340,'Sorten-, Stärkeschlüssel'!$A$2:$B$22,2)</f>
        <v>#N/A</v>
      </c>
    </row>
    <row r="341" spans="1:11" x14ac:dyDescent="0.2">
      <c r="A341" s="27">
        <v>337</v>
      </c>
      <c r="B341" s="576"/>
      <c r="C341" s="314"/>
      <c r="D341" s="314"/>
      <c r="E341" s="43" t="e">
        <f>VLOOKUP(G341,'Sorten-, Stärkeschlüssel'!$D$2:$E$87,2,FALSE)</f>
        <v>#N/A</v>
      </c>
      <c r="F341" s="54"/>
      <c r="G341" s="315"/>
      <c r="H341" s="25">
        <f t="shared" si="5"/>
        <v>0</v>
      </c>
      <c r="I341" s="315"/>
      <c r="J341" s="316"/>
      <c r="K341" s="44" t="e">
        <f>VLOOKUP(J341,'Sorten-, Stärkeschlüssel'!$A$2:$B$22,2)</f>
        <v>#N/A</v>
      </c>
    </row>
    <row r="342" spans="1:11" x14ac:dyDescent="0.2">
      <c r="A342" s="27">
        <v>338</v>
      </c>
      <c r="B342" s="576"/>
      <c r="C342" s="314"/>
      <c r="D342" s="314"/>
      <c r="E342" s="43" t="e">
        <f>VLOOKUP(G342,'Sorten-, Stärkeschlüssel'!$D$2:$E$87,2,FALSE)</f>
        <v>#N/A</v>
      </c>
      <c r="F342" s="54"/>
      <c r="G342" s="315"/>
      <c r="H342" s="25">
        <f t="shared" si="5"/>
        <v>0</v>
      </c>
      <c r="I342" s="315"/>
      <c r="J342" s="316"/>
      <c r="K342" s="44" t="e">
        <f>VLOOKUP(J342,'Sorten-, Stärkeschlüssel'!$A$2:$B$22,2)</f>
        <v>#N/A</v>
      </c>
    </row>
    <row r="343" spans="1:11" x14ac:dyDescent="0.2">
      <c r="A343" s="27">
        <v>339</v>
      </c>
      <c r="B343" s="576"/>
      <c r="C343" s="314"/>
      <c r="D343" s="314"/>
      <c r="E343" s="43" t="e">
        <f>VLOOKUP(G343,'Sorten-, Stärkeschlüssel'!$D$2:$E$87,2,FALSE)</f>
        <v>#N/A</v>
      </c>
      <c r="F343" s="54"/>
      <c r="G343" s="315"/>
      <c r="H343" s="25">
        <f t="shared" si="5"/>
        <v>0</v>
      </c>
      <c r="I343" s="315"/>
      <c r="J343" s="316"/>
      <c r="K343" s="44" t="e">
        <f>VLOOKUP(J343,'Sorten-, Stärkeschlüssel'!$A$2:$B$22,2)</f>
        <v>#N/A</v>
      </c>
    </row>
    <row r="344" spans="1:11" x14ac:dyDescent="0.2">
      <c r="A344" s="27">
        <v>340</v>
      </c>
      <c r="B344" s="576"/>
      <c r="C344" s="314"/>
      <c r="D344" s="314"/>
      <c r="E344" s="43" t="e">
        <f>VLOOKUP(G344,'Sorten-, Stärkeschlüssel'!$D$2:$E$87,2,FALSE)</f>
        <v>#N/A</v>
      </c>
      <c r="F344" s="54"/>
      <c r="G344" s="315"/>
      <c r="H344" s="25">
        <f t="shared" si="5"/>
        <v>0</v>
      </c>
      <c r="I344" s="315"/>
      <c r="J344" s="316"/>
      <c r="K344" s="44" t="e">
        <f>VLOOKUP(J344,'Sorten-, Stärkeschlüssel'!$A$2:$B$22,2)</f>
        <v>#N/A</v>
      </c>
    </row>
    <row r="345" spans="1:11" x14ac:dyDescent="0.2">
      <c r="A345" s="27">
        <v>341</v>
      </c>
      <c r="B345" s="576"/>
      <c r="C345" s="314"/>
      <c r="D345" s="314"/>
      <c r="E345" s="43" t="e">
        <f>VLOOKUP(G345,'Sorten-, Stärkeschlüssel'!$D$2:$E$87,2,FALSE)</f>
        <v>#N/A</v>
      </c>
      <c r="F345" s="54"/>
      <c r="G345" s="315"/>
      <c r="H345" s="25">
        <f t="shared" si="5"/>
        <v>0</v>
      </c>
      <c r="I345" s="315"/>
      <c r="J345" s="316"/>
      <c r="K345" s="44" t="e">
        <f>VLOOKUP(J345,'Sorten-, Stärkeschlüssel'!$A$2:$B$22,2)</f>
        <v>#N/A</v>
      </c>
    </row>
    <row r="346" spans="1:11" x14ac:dyDescent="0.2">
      <c r="A346" s="27">
        <v>342</v>
      </c>
      <c r="B346" s="576"/>
      <c r="C346" s="314"/>
      <c r="D346" s="314"/>
      <c r="E346" s="43" t="e">
        <f>VLOOKUP(G346,'Sorten-, Stärkeschlüssel'!$D$2:$E$87,2,FALSE)</f>
        <v>#N/A</v>
      </c>
      <c r="F346" s="54"/>
      <c r="G346" s="315"/>
      <c r="H346" s="25">
        <f t="shared" si="5"/>
        <v>0</v>
      </c>
      <c r="I346" s="315"/>
      <c r="J346" s="316"/>
      <c r="K346" s="44" t="e">
        <f>VLOOKUP(J346,'Sorten-, Stärkeschlüssel'!$A$2:$B$22,2)</f>
        <v>#N/A</v>
      </c>
    </row>
    <row r="347" spans="1:11" x14ac:dyDescent="0.2">
      <c r="A347" s="27">
        <v>343</v>
      </c>
      <c r="B347" s="576"/>
      <c r="C347" s="314"/>
      <c r="D347" s="314"/>
      <c r="E347" s="43" t="e">
        <f>VLOOKUP(G347,'Sorten-, Stärkeschlüssel'!$D$2:$E$87,2,FALSE)</f>
        <v>#N/A</v>
      </c>
      <c r="F347" s="54"/>
      <c r="G347" s="315"/>
      <c r="H347" s="25">
        <f t="shared" si="5"/>
        <v>0</v>
      </c>
      <c r="I347" s="315"/>
      <c r="J347" s="316"/>
      <c r="K347" s="44" t="e">
        <f>VLOOKUP(J347,'Sorten-, Stärkeschlüssel'!$A$2:$B$22,2)</f>
        <v>#N/A</v>
      </c>
    </row>
    <row r="348" spans="1:11" x14ac:dyDescent="0.2">
      <c r="A348" s="27">
        <v>344</v>
      </c>
      <c r="B348" s="576"/>
      <c r="C348" s="314"/>
      <c r="D348" s="314"/>
      <c r="E348" s="43" t="e">
        <f>VLOOKUP(G348,'Sorten-, Stärkeschlüssel'!$D$2:$E$87,2,FALSE)</f>
        <v>#N/A</v>
      </c>
      <c r="F348" s="54"/>
      <c r="G348" s="315"/>
      <c r="H348" s="25">
        <f t="shared" si="5"/>
        <v>0</v>
      </c>
      <c r="I348" s="315"/>
      <c r="J348" s="316"/>
      <c r="K348" s="44" t="e">
        <f>VLOOKUP(J348,'Sorten-, Stärkeschlüssel'!$A$2:$B$22,2)</f>
        <v>#N/A</v>
      </c>
    </row>
    <row r="349" spans="1:11" x14ac:dyDescent="0.2">
      <c r="A349" s="27">
        <v>345</v>
      </c>
      <c r="B349" s="576"/>
      <c r="C349" s="314"/>
      <c r="D349" s="314"/>
      <c r="E349" s="43" t="e">
        <f>VLOOKUP(G349,'Sorten-, Stärkeschlüssel'!$D$2:$E$87,2,FALSE)</f>
        <v>#N/A</v>
      </c>
      <c r="F349" s="54"/>
      <c r="G349" s="315"/>
      <c r="H349" s="25">
        <f t="shared" si="5"/>
        <v>0</v>
      </c>
      <c r="I349" s="315"/>
      <c r="J349" s="316"/>
      <c r="K349" s="44" t="e">
        <f>VLOOKUP(J349,'Sorten-, Stärkeschlüssel'!$A$2:$B$22,2)</f>
        <v>#N/A</v>
      </c>
    </row>
    <row r="350" spans="1:11" x14ac:dyDescent="0.2">
      <c r="A350" s="27">
        <v>346</v>
      </c>
      <c r="B350" s="576"/>
      <c r="C350" s="314"/>
      <c r="D350" s="314"/>
      <c r="E350" s="43" t="e">
        <f>VLOOKUP(G350,'Sorten-, Stärkeschlüssel'!$D$2:$E$87,2,FALSE)</f>
        <v>#N/A</v>
      </c>
      <c r="F350" s="54"/>
      <c r="G350" s="315"/>
      <c r="H350" s="25">
        <f t="shared" si="5"/>
        <v>0</v>
      </c>
      <c r="I350" s="315"/>
      <c r="J350" s="316"/>
      <c r="K350" s="44" t="e">
        <f>VLOOKUP(J350,'Sorten-, Stärkeschlüssel'!$A$2:$B$22,2)</f>
        <v>#N/A</v>
      </c>
    </row>
    <row r="351" spans="1:11" x14ac:dyDescent="0.2">
      <c r="A351" s="27">
        <v>347</v>
      </c>
      <c r="B351" s="576"/>
      <c r="C351" s="314"/>
      <c r="D351" s="314"/>
      <c r="E351" s="43" t="e">
        <f>VLOOKUP(G351,'Sorten-, Stärkeschlüssel'!$D$2:$E$87,2,FALSE)</f>
        <v>#N/A</v>
      </c>
      <c r="F351" s="54"/>
      <c r="G351" s="315"/>
      <c r="H351" s="25">
        <f t="shared" si="5"/>
        <v>0</v>
      </c>
      <c r="I351" s="315"/>
      <c r="J351" s="316"/>
      <c r="K351" s="44" t="e">
        <f>VLOOKUP(J351,'Sorten-, Stärkeschlüssel'!$A$2:$B$22,2)</f>
        <v>#N/A</v>
      </c>
    </row>
    <row r="352" spans="1:11" x14ac:dyDescent="0.2">
      <c r="A352" s="27">
        <v>348</v>
      </c>
      <c r="B352" s="576"/>
      <c r="C352" s="314"/>
      <c r="D352" s="314"/>
      <c r="E352" s="43" t="e">
        <f>VLOOKUP(G352,'Sorten-, Stärkeschlüssel'!$D$2:$E$87,2,FALSE)</f>
        <v>#N/A</v>
      </c>
      <c r="F352" s="54"/>
      <c r="G352" s="315"/>
      <c r="H352" s="25">
        <f t="shared" si="5"/>
        <v>0</v>
      </c>
      <c r="I352" s="315"/>
      <c r="J352" s="316"/>
      <c r="K352" s="44" t="e">
        <f>VLOOKUP(J352,'Sorten-, Stärkeschlüssel'!$A$2:$B$22,2)</f>
        <v>#N/A</v>
      </c>
    </row>
    <row r="353" spans="1:11" x14ac:dyDescent="0.2">
      <c r="A353" s="27">
        <v>349</v>
      </c>
      <c r="B353" s="576"/>
      <c r="C353" s="314"/>
      <c r="D353" s="314"/>
      <c r="E353" s="43" t="e">
        <f>VLOOKUP(G353,'Sorten-, Stärkeschlüssel'!$D$2:$E$87,2,FALSE)</f>
        <v>#N/A</v>
      </c>
      <c r="F353" s="54"/>
      <c r="G353" s="315"/>
      <c r="H353" s="25">
        <f t="shared" si="5"/>
        <v>0</v>
      </c>
      <c r="I353" s="315"/>
      <c r="J353" s="316"/>
      <c r="K353" s="44" t="e">
        <f>VLOOKUP(J353,'Sorten-, Stärkeschlüssel'!$A$2:$B$22,2)</f>
        <v>#N/A</v>
      </c>
    </row>
    <row r="354" spans="1:11" x14ac:dyDescent="0.2">
      <c r="A354" s="27">
        <v>350</v>
      </c>
      <c r="B354" s="576"/>
      <c r="C354" s="314"/>
      <c r="D354" s="314"/>
      <c r="E354" s="43" t="e">
        <f>VLOOKUP(G354,'Sorten-, Stärkeschlüssel'!$D$2:$E$87,2,FALSE)</f>
        <v>#N/A</v>
      </c>
      <c r="F354" s="54"/>
      <c r="G354" s="315"/>
      <c r="H354" s="25">
        <f t="shared" si="5"/>
        <v>0</v>
      </c>
      <c r="I354" s="315"/>
      <c r="J354" s="316"/>
      <c r="K354" s="44" t="e">
        <f>VLOOKUP(J354,'Sorten-, Stärkeschlüssel'!$A$2:$B$22,2)</f>
        <v>#N/A</v>
      </c>
    </row>
    <row r="355" spans="1:11" x14ac:dyDescent="0.2">
      <c r="A355" s="27">
        <v>351</v>
      </c>
      <c r="B355" s="576"/>
      <c r="C355" s="314"/>
      <c r="D355" s="314"/>
      <c r="E355" s="43" t="e">
        <f>VLOOKUP(G355,'Sorten-, Stärkeschlüssel'!$D$2:$E$87,2,FALSE)</f>
        <v>#N/A</v>
      </c>
      <c r="F355" s="54"/>
      <c r="G355" s="315"/>
      <c r="H355" s="25">
        <f t="shared" si="5"/>
        <v>0</v>
      </c>
      <c r="I355" s="315"/>
      <c r="J355" s="316"/>
      <c r="K355" s="44" t="e">
        <f>VLOOKUP(J355,'Sorten-, Stärkeschlüssel'!$A$2:$B$22,2)</f>
        <v>#N/A</v>
      </c>
    </row>
    <row r="356" spans="1:11" x14ac:dyDescent="0.2">
      <c r="A356" s="27">
        <v>352</v>
      </c>
      <c r="B356" s="576"/>
      <c r="C356" s="314"/>
      <c r="D356" s="314"/>
      <c r="E356" s="43" t="e">
        <f>VLOOKUP(G356,'Sorten-, Stärkeschlüssel'!$D$2:$E$87,2,FALSE)</f>
        <v>#N/A</v>
      </c>
      <c r="F356" s="54"/>
      <c r="G356" s="315"/>
      <c r="H356" s="25">
        <f t="shared" si="5"/>
        <v>0</v>
      </c>
      <c r="I356" s="315"/>
      <c r="J356" s="316"/>
      <c r="K356" s="44" t="e">
        <f>VLOOKUP(J356,'Sorten-, Stärkeschlüssel'!$A$2:$B$22,2)</f>
        <v>#N/A</v>
      </c>
    </row>
    <row r="357" spans="1:11" x14ac:dyDescent="0.2">
      <c r="A357" s="27">
        <v>353</v>
      </c>
      <c r="B357" s="576"/>
      <c r="C357" s="314"/>
      <c r="D357" s="314"/>
      <c r="E357" s="43" t="e">
        <f>VLOOKUP(G357,'Sorten-, Stärkeschlüssel'!$D$2:$E$87,2,FALSE)</f>
        <v>#N/A</v>
      </c>
      <c r="F357" s="54"/>
      <c r="G357" s="315"/>
      <c r="H357" s="25">
        <f t="shared" si="5"/>
        <v>0</v>
      </c>
      <c r="I357" s="315"/>
      <c r="J357" s="316"/>
      <c r="K357" s="44" t="e">
        <f>VLOOKUP(J357,'Sorten-, Stärkeschlüssel'!$A$2:$B$22,2)</f>
        <v>#N/A</v>
      </c>
    </row>
    <row r="358" spans="1:11" x14ac:dyDescent="0.2">
      <c r="A358" s="27">
        <v>354</v>
      </c>
      <c r="B358" s="576"/>
      <c r="C358" s="314"/>
      <c r="D358" s="314"/>
      <c r="E358" s="43" t="e">
        <f>VLOOKUP(G358,'Sorten-, Stärkeschlüssel'!$D$2:$E$87,2,FALSE)</f>
        <v>#N/A</v>
      </c>
      <c r="F358" s="54"/>
      <c r="G358" s="315"/>
      <c r="H358" s="25">
        <f t="shared" si="5"/>
        <v>0</v>
      </c>
      <c r="I358" s="315"/>
      <c r="J358" s="316"/>
      <c r="K358" s="44" t="e">
        <f>VLOOKUP(J358,'Sorten-, Stärkeschlüssel'!$A$2:$B$22,2)</f>
        <v>#N/A</v>
      </c>
    </row>
    <row r="359" spans="1:11" x14ac:dyDescent="0.2">
      <c r="A359" s="27">
        <v>355</v>
      </c>
      <c r="B359" s="576"/>
      <c r="C359" s="314"/>
      <c r="D359" s="314"/>
      <c r="E359" s="43" t="e">
        <f>VLOOKUP(G359,'Sorten-, Stärkeschlüssel'!$D$2:$E$87,2,FALSE)</f>
        <v>#N/A</v>
      </c>
      <c r="F359" s="54"/>
      <c r="G359" s="315"/>
      <c r="H359" s="25">
        <f t="shared" si="5"/>
        <v>0</v>
      </c>
      <c r="I359" s="315"/>
      <c r="J359" s="316"/>
      <c r="K359" s="44" t="e">
        <f>VLOOKUP(J359,'Sorten-, Stärkeschlüssel'!$A$2:$B$22,2)</f>
        <v>#N/A</v>
      </c>
    </row>
    <row r="360" spans="1:11" x14ac:dyDescent="0.2">
      <c r="A360" s="27">
        <v>356</v>
      </c>
      <c r="B360" s="576"/>
      <c r="C360" s="314"/>
      <c r="D360" s="314"/>
      <c r="E360" s="43" t="e">
        <f>VLOOKUP(G360,'Sorten-, Stärkeschlüssel'!$D$2:$E$87,2,FALSE)</f>
        <v>#N/A</v>
      </c>
      <c r="F360" s="54"/>
      <c r="G360" s="315"/>
      <c r="H360" s="25">
        <f t="shared" si="5"/>
        <v>0</v>
      </c>
      <c r="I360" s="315"/>
      <c r="J360" s="316"/>
      <c r="K360" s="44" t="e">
        <f>VLOOKUP(J360,'Sorten-, Stärkeschlüssel'!$A$2:$B$22,2)</f>
        <v>#N/A</v>
      </c>
    </row>
    <row r="361" spans="1:11" x14ac:dyDescent="0.2">
      <c r="A361" s="27">
        <v>357</v>
      </c>
      <c r="B361" s="576"/>
      <c r="C361" s="314"/>
      <c r="D361" s="314"/>
      <c r="E361" s="43" t="e">
        <f>VLOOKUP(G361,'Sorten-, Stärkeschlüssel'!$D$2:$E$87,2,FALSE)</f>
        <v>#N/A</v>
      </c>
      <c r="F361" s="54"/>
      <c r="G361" s="315"/>
      <c r="H361" s="25">
        <f t="shared" si="5"/>
        <v>0</v>
      </c>
      <c r="I361" s="315"/>
      <c r="J361" s="316"/>
      <c r="K361" s="44" t="e">
        <f>VLOOKUP(J361,'Sorten-, Stärkeschlüssel'!$A$2:$B$22,2)</f>
        <v>#N/A</v>
      </c>
    </row>
    <row r="362" spans="1:11" x14ac:dyDescent="0.2">
      <c r="A362" s="27">
        <v>358</v>
      </c>
      <c r="B362" s="576"/>
      <c r="C362" s="314"/>
      <c r="D362" s="314"/>
      <c r="E362" s="43" t="e">
        <f>VLOOKUP(G362,'Sorten-, Stärkeschlüssel'!$D$2:$E$87,2,FALSE)</f>
        <v>#N/A</v>
      </c>
      <c r="F362" s="54"/>
      <c r="G362" s="315"/>
      <c r="H362" s="25">
        <f t="shared" si="5"/>
        <v>0</v>
      </c>
      <c r="I362" s="315"/>
      <c r="J362" s="316"/>
      <c r="K362" s="44" t="e">
        <f>VLOOKUP(J362,'Sorten-, Stärkeschlüssel'!$A$2:$B$22,2)</f>
        <v>#N/A</v>
      </c>
    </row>
    <row r="363" spans="1:11" x14ac:dyDescent="0.2">
      <c r="A363" s="27">
        <v>359</v>
      </c>
      <c r="B363" s="576"/>
      <c r="C363" s="314"/>
      <c r="D363" s="314"/>
      <c r="E363" s="43" t="e">
        <f>VLOOKUP(G363,'Sorten-, Stärkeschlüssel'!$D$2:$E$87,2,FALSE)</f>
        <v>#N/A</v>
      </c>
      <c r="F363" s="54"/>
      <c r="G363" s="315"/>
      <c r="H363" s="25">
        <f t="shared" si="5"/>
        <v>0</v>
      </c>
      <c r="I363" s="315"/>
      <c r="J363" s="316"/>
      <c r="K363" s="44" t="e">
        <f>VLOOKUP(J363,'Sorten-, Stärkeschlüssel'!$A$2:$B$22,2)</f>
        <v>#N/A</v>
      </c>
    </row>
    <row r="364" spans="1:11" x14ac:dyDescent="0.2">
      <c r="A364" s="27">
        <v>360</v>
      </c>
      <c r="B364" s="576"/>
      <c r="C364" s="314"/>
      <c r="D364" s="314"/>
      <c r="E364" s="43" t="e">
        <f>VLOOKUP(G364,'Sorten-, Stärkeschlüssel'!$D$2:$E$87,2,FALSE)</f>
        <v>#N/A</v>
      </c>
      <c r="F364" s="54"/>
      <c r="G364" s="315"/>
      <c r="H364" s="25">
        <f t="shared" si="5"/>
        <v>0</v>
      </c>
      <c r="I364" s="315"/>
      <c r="J364" s="316"/>
      <c r="K364" s="44" t="e">
        <f>VLOOKUP(J364,'Sorten-, Stärkeschlüssel'!$A$2:$B$22,2)</f>
        <v>#N/A</v>
      </c>
    </row>
    <row r="365" spans="1:11" x14ac:dyDescent="0.2">
      <c r="A365" s="27">
        <v>361</v>
      </c>
      <c r="B365" s="576"/>
      <c r="C365" s="314"/>
      <c r="D365" s="314"/>
      <c r="E365" s="43" t="e">
        <f>VLOOKUP(G365,'Sorten-, Stärkeschlüssel'!$D$2:$E$87,2,FALSE)</f>
        <v>#N/A</v>
      </c>
      <c r="F365" s="54"/>
      <c r="G365" s="315"/>
      <c r="H365" s="25">
        <f t="shared" si="5"/>
        <v>0</v>
      </c>
      <c r="I365" s="315"/>
      <c r="J365" s="316"/>
      <c r="K365" s="44" t="e">
        <f>VLOOKUP(J365,'Sorten-, Stärkeschlüssel'!$A$2:$B$22,2)</f>
        <v>#N/A</v>
      </c>
    </row>
    <row r="366" spans="1:11" x14ac:dyDescent="0.2">
      <c r="A366" s="27">
        <v>362</v>
      </c>
      <c r="B366" s="576"/>
      <c r="C366" s="314"/>
      <c r="D366" s="314"/>
      <c r="E366" s="43" t="e">
        <f>VLOOKUP(G366,'Sorten-, Stärkeschlüssel'!$D$2:$E$87,2,FALSE)</f>
        <v>#N/A</v>
      </c>
      <c r="F366" s="54"/>
      <c r="G366" s="315"/>
      <c r="H366" s="25">
        <f t="shared" si="5"/>
        <v>0</v>
      </c>
      <c r="I366" s="315"/>
      <c r="J366" s="316"/>
      <c r="K366" s="44" t="e">
        <f>VLOOKUP(J366,'Sorten-, Stärkeschlüssel'!$A$2:$B$22,2)</f>
        <v>#N/A</v>
      </c>
    </row>
    <row r="367" spans="1:11" x14ac:dyDescent="0.2">
      <c r="A367" s="27">
        <v>363</v>
      </c>
      <c r="B367" s="576"/>
      <c r="C367" s="314"/>
      <c r="D367" s="314"/>
      <c r="E367" s="43" t="e">
        <f>VLOOKUP(G367,'Sorten-, Stärkeschlüssel'!$D$2:$E$87,2,FALSE)</f>
        <v>#N/A</v>
      </c>
      <c r="F367" s="54"/>
      <c r="G367" s="315"/>
      <c r="H367" s="25">
        <f t="shared" si="5"/>
        <v>0</v>
      </c>
      <c r="I367" s="315"/>
      <c r="J367" s="316"/>
      <c r="K367" s="44" t="e">
        <f>VLOOKUP(J367,'Sorten-, Stärkeschlüssel'!$A$2:$B$22,2)</f>
        <v>#N/A</v>
      </c>
    </row>
    <row r="368" spans="1:11" x14ac:dyDescent="0.2">
      <c r="A368" s="27">
        <v>364</v>
      </c>
      <c r="B368" s="576"/>
      <c r="C368" s="314"/>
      <c r="D368" s="314"/>
      <c r="E368" s="43" t="e">
        <f>VLOOKUP(G368,'Sorten-, Stärkeschlüssel'!$D$2:$E$87,2,FALSE)</f>
        <v>#N/A</v>
      </c>
      <c r="F368" s="54"/>
      <c r="G368" s="315"/>
      <c r="H368" s="25">
        <f t="shared" si="5"/>
        <v>0</v>
      </c>
      <c r="I368" s="315"/>
      <c r="J368" s="316"/>
      <c r="K368" s="44" t="e">
        <f>VLOOKUP(J368,'Sorten-, Stärkeschlüssel'!$A$2:$B$22,2)</f>
        <v>#N/A</v>
      </c>
    </row>
    <row r="369" spans="1:11" x14ac:dyDescent="0.2">
      <c r="A369" s="27">
        <v>365</v>
      </c>
      <c r="B369" s="576"/>
      <c r="C369" s="314"/>
      <c r="D369" s="314"/>
      <c r="E369" s="43" t="e">
        <f>VLOOKUP(G369,'Sorten-, Stärkeschlüssel'!$D$2:$E$87,2,FALSE)</f>
        <v>#N/A</v>
      </c>
      <c r="F369" s="54"/>
      <c r="G369" s="315"/>
      <c r="H369" s="25">
        <f t="shared" si="5"/>
        <v>0</v>
      </c>
      <c r="I369" s="315"/>
      <c r="J369" s="316"/>
      <c r="K369" s="44" t="e">
        <f>VLOOKUP(J369,'Sorten-, Stärkeschlüssel'!$A$2:$B$22,2)</f>
        <v>#N/A</v>
      </c>
    </row>
    <row r="370" spans="1:11" x14ac:dyDescent="0.2">
      <c r="A370" s="27">
        <v>366</v>
      </c>
      <c r="B370" s="576"/>
      <c r="C370" s="314"/>
      <c r="D370" s="314"/>
      <c r="E370" s="43" t="e">
        <f>VLOOKUP(G370,'Sorten-, Stärkeschlüssel'!$D$2:$E$87,2,FALSE)</f>
        <v>#N/A</v>
      </c>
      <c r="F370" s="54"/>
      <c r="G370" s="315"/>
      <c r="H370" s="25">
        <f t="shared" si="5"/>
        <v>0</v>
      </c>
      <c r="I370" s="315"/>
      <c r="J370" s="316"/>
      <c r="K370" s="44" t="e">
        <f>VLOOKUP(J370,'Sorten-, Stärkeschlüssel'!$A$2:$B$22,2)</f>
        <v>#N/A</v>
      </c>
    </row>
    <row r="371" spans="1:11" x14ac:dyDescent="0.2">
      <c r="A371" s="27">
        <v>367</v>
      </c>
      <c r="B371" s="576"/>
      <c r="C371" s="314"/>
      <c r="D371" s="314"/>
      <c r="E371" s="43" t="e">
        <f>VLOOKUP(G371,'Sorten-, Stärkeschlüssel'!$D$2:$E$87,2,FALSE)</f>
        <v>#N/A</v>
      </c>
      <c r="F371" s="54"/>
      <c r="G371" s="315"/>
      <c r="H371" s="25">
        <f t="shared" si="5"/>
        <v>0</v>
      </c>
      <c r="I371" s="315"/>
      <c r="J371" s="316"/>
      <c r="K371" s="44" t="e">
        <f>VLOOKUP(J371,'Sorten-, Stärkeschlüssel'!$A$2:$B$22,2)</f>
        <v>#N/A</v>
      </c>
    </row>
    <row r="372" spans="1:11" x14ac:dyDescent="0.2">
      <c r="A372" s="27">
        <v>368</v>
      </c>
      <c r="B372" s="576"/>
      <c r="C372" s="314"/>
      <c r="D372" s="314"/>
      <c r="E372" s="43" t="e">
        <f>VLOOKUP(G372,'Sorten-, Stärkeschlüssel'!$D$2:$E$87,2,FALSE)</f>
        <v>#N/A</v>
      </c>
      <c r="F372" s="54"/>
      <c r="G372" s="315"/>
      <c r="H372" s="25">
        <f t="shared" si="5"/>
        <v>0</v>
      </c>
      <c r="I372" s="315"/>
      <c r="J372" s="316"/>
      <c r="K372" s="44" t="e">
        <f>VLOOKUP(J372,'Sorten-, Stärkeschlüssel'!$A$2:$B$22,2)</f>
        <v>#N/A</v>
      </c>
    </row>
    <row r="373" spans="1:11" x14ac:dyDescent="0.2">
      <c r="A373" s="27">
        <v>369</v>
      </c>
      <c r="B373" s="576"/>
      <c r="C373" s="314"/>
      <c r="D373" s="314"/>
      <c r="E373" s="43" t="e">
        <f>VLOOKUP(G373,'Sorten-, Stärkeschlüssel'!$D$2:$E$87,2,FALSE)</f>
        <v>#N/A</v>
      </c>
      <c r="F373" s="54"/>
      <c r="G373" s="315"/>
      <c r="H373" s="25">
        <f t="shared" si="5"/>
        <v>0</v>
      </c>
      <c r="I373" s="315"/>
      <c r="J373" s="316"/>
      <c r="K373" s="44" t="e">
        <f>VLOOKUP(J373,'Sorten-, Stärkeschlüssel'!$A$2:$B$22,2)</f>
        <v>#N/A</v>
      </c>
    </row>
    <row r="374" spans="1:11" x14ac:dyDescent="0.2">
      <c r="A374" s="27">
        <v>370</v>
      </c>
      <c r="B374" s="576"/>
      <c r="C374" s="314"/>
      <c r="D374" s="314"/>
      <c r="E374" s="43" t="e">
        <f>VLOOKUP(G374,'Sorten-, Stärkeschlüssel'!$D$2:$E$87,2,FALSE)</f>
        <v>#N/A</v>
      </c>
      <c r="F374" s="54"/>
      <c r="G374" s="315"/>
      <c r="H374" s="25">
        <f t="shared" si="5"/>
        <v>0</v>
      </c>
      <c r="I374" s="315"/>
      <c r="J374" s="316"/>
      <c r="K374" s="44" t="e">
        <f>VLOOKUP(J374,'Sorten-, Stärkeschlüssel'!$A$2:$B$22,2)</f>
        <v>#N/A</v>
      </c>
    </row>
    <row r="375" spans="1:11" x14ac:dyDescent="0.2">
      <c r="A375" s="27">
        <v>371</v>
      </c>
      <c r="B375" s="576"/>
      <c r="C375" s="314"/>
      <c r="D375" s="314"/>
      <c r="E375" s="43" t="e">
        <f>VLOOKUP(G375,'Sorten-, Stärkeschlüssel'!$D$2:$E$87,2,FALSE)</f>
        <v>#N/A</v>
      </c>
      <c r="F375" s="54"/>
      <c r="G375" s="315"/>
      <c r="H375" s="25">
        <f t="shared" si="5"/>
        <v>0</v>
      </c>
      <c r="I375" s="315"/>
      <c r="J375" s="316"/>
      <c r="K375" s="44" t="e">
        <f>VLOOKUP(J375,'Sorten-, Stärkeschlüssel'!$A$2:$B$22,2)</f>
        <v>#N/A</v>
      </c>
    </row>
    <row r="376" spans="1:11" x14ac:dyDescent="0.2">
      <c r="A376" s="27">
        <v>372</v>
      </c>
      <c r="B376" s="576"/>
      <c r="C376" s="314"/>
      <c r="D376" s="314"/>
      <c r="E376" s="43" t="e">
        <f>VLOOKUP(G376,'Sorten-, Stärkeschlüssel'!$D$2:$E$87,2,FALSE)</f>
        <v>#N/A</v>
      </c>
      <c r="F376" s="54"/>
      <c r="G376" s="315"/>
      <c r="H376" s="25">
        <f t="shared" si="5"/>
        <v>0</v>
      </c>
      <c r="I376" s="315"/>
      <c r="J376" s="316"/>
      <c r="K376" s="44" t="e">
        <f>VLOOKUP(J376,'Sorten-, Stärkeschlüssel'!$A$2:$B$22,2)</f>
        <v>#N/A</v>
      </c>
    </row>
    <row r="377" spans="1:11" x14ac:dyDescent="0.2">
      <c r="A377" s="27">
        <v>373</v>
      </c>
      <c r="B377" s="576"/>
      <c r="C377" s="314"/>
      <c r="D377" s="314"/>
      <c r="E377" s="43" t="e">
        <f>VLOOKUP(G377,'Sorten-, Stärkeschlüssel'!$D$2:$E$87,2,FALSE)</f>
        <v>#N/A</v>
      </c>
      <c r="F377" s="54"/>
      <c r="G377" s="315"/>
      <c r="H377" s="25">
        <f t="shared" si="5"/>
        <v>0</v>
      </c>
      <c r="I377" s="315"/>
      <c r="J377" s="316"/>
      <c r="K377" s="44" t="e">
        <f>VLOOKUP(J377,'Sorten-, Stärkeschlüssel'!$A$2:$B$22,2)</f>
        <v>#N/A</v>
      </c>
    </row>
    <row r="378" spans="1:11" x14ac:dyDescent="0.2">
      <c r="A378" s="27">
        <v>374</v>
      </c>
      <c r="B378" s="576"/>
      <c r="C378" s="314"/>
      <c r="D378" s="314"/>
      <c r="E378" s="43" t="e">
        <f>VLOOKUP(G378,'Sorten-, Stärkeschlüssel'!$D$2:$E$87,2,FALSE)</f>
        <v>#N/A</v>
      </c>
      <c r="F378" s="54"/>
      <c r="G378" s="315"/>
      <c r="H378" s="25">
        <f t="shared" si="5"/>
        <v>0</v>
      </c>
      <c r="I378" s="315"/>
      <c r="J378" s="316"/>
      <c r="K378" s="44" t="e">
        <f>VLOOKUP(J378,'Sorten-, Stärkeschlüssel'!$A$2:$B$22,2)</f>
        <v>#N/A</v>
      </c>
    </row>
    <row r="379" spans="1:11" x14ac:dyDescent="0.2">
      <c r="A379" s="27">
        <v>375</v>
      </c>
      <c r="B379" s="576"/>
      <c r="C379" s="314"/>
      <c r="D379" s="314"/>
      <c r="E379" s="43" t="e">
        <f>VLOOKUP(G379,'Sorten-, Stärkeschlüssel'!$D$2:$E$87,2,FALSE)</f>
        <v>#N/A</v>
      </c>
      <c r="F379" s="54"/>
      <c r="G379" s="315"/>
      <c r="H379" s="25">
        <f t="shared" si="5"/>
        <v>0</v>
      </c>
      <c r="I379" s="315"/>
      <c r="J379" s="316"/>
      <c r="K379" s="44" t="e">
        <f>VLOOKUP(J379,'Sorten-, Stärkeschlüssel'!$A$2:$B$22,2)</f>
        <v>#N/A</v>
      </c>
    </row>
    <row r="380" spans="1:11" x14ac:dyDescent="0.2">
      <c r="A380" s="27">
        <v>376</v>
      </c>
      <c r="B380" s="576"/>
      <c r="C380" s="314"/>
      <c r="D380" s="314"/>
      <c r="E380" s="43" t="e">
        <f>VLOOKUP(G380,'Sorten-, Stärkeschlüssel'!$D$2:$E$87,2,FALSE)</f>
        <v>#N/A</v>
      </c>
      <c r="F380" s="54"/>
      <c r="G380" s="315"/>
      <c r="H380" s="25">
        <f t="shared" si="5"/>
        <v>0</v>
      </c>
      <c r="I380" s="315"/>
      <c r="J380" s="316"/>
      <c r="K380" s="44" t="e">
        <f>VLOOKUP(J380,'Sorten-, Stärkeschlüssel'!$A$2:$B$22,2)</f>
        <v>#N/A</v>
      </c>
    </row>
    <row r="381" spans="1:11" x14ac:dyDescent="0.2">
      <c r="A381" s="27">
        <v>377</v>
      </c>
      <c r="B381" s="576"/>
      <c r="C381" s="314"/>
      <c r="D381" s="314"/>
      <c r="E381" s="43" t="e">
        <f>VLOOKUP(G381,'Sorten-, Stärkeschlüssel'!$D$2:$E$87,2,FALSE)</f>
        <v>#N/A</v>
      </c>
      <c r="F381" s="54"/>
      <c r="G381" s="315"/>
      <c r="H381" s="25">
        <f t="shared" si="5"/>
        <v>0</v>
      </c>
      <c r="I381" s="315"/>
      <c r="J381" s="316"/>
      <c r="K381" s="44" t="e">
        <f>VLOOKUP(J381,'Sorten-, Stärkeschlüssel'!$A$2:$B$22,2)</f>
        <v>#N/A</v>
      </c>
    </row>
    <row r="382" spans="1:11" x14ac:dyDescent="0.2">
      <c r="A382" s="27">
        <v>378</v>
      </c>
      <c r="B382" s="576"/>
      <c r="C382" s="314"/>
      <c r="D382" s="314"/>
      <c r="E382" s="43" t="e">
        <f>VLOOKUP(G382,'Sorten-, Stärkeschlüssel'!$D$2:$E$87,2,FALSE)</f>
        <v>#N/A</v>
      </c>
      <c r="F382" s="54"/>
      <c r="G382" s="315"/>
      <c r="H382" s="25">
        <f t="shared" si="5"/>
        <v>0</v>
      </c>
      <c r="I382" s="315"/>
      <c r="J382" s="316"/>
      <c r="K382" s="44" t="e">
        <f>VLOOKUP(J382,'Sorten-, Stärkeschlüssel'!$A$2:$B$22,2)</f>
        <v>#N/A</v>
      </c>
    </row>
    <row r="383" spans="1:11" x14ac:dyDescent="0.2">
      <c r="A383" s="27">
        <v>379</v>
      </c>
      <c r="B383" s="576"/>
      <c r="C383" s="314"/>
      <c r="D383" s="314"/>
      <c r="E383" s="43" t="e">
        <f>VLOOKUP(G383,'Sorten-, Stärkeschlüssel'!$D$2:$E$87,2,FALSE)</f>
        <v>#N/A</v>
      </c>
      <c r="F383" s="54"/>
      <c r="G383" s="315"/>
      <c r="H383" s="25">
        <f t="shared" si="5"/>
        <v>0</v>
      </c>
      <c r="I383" s="315"/>
      <c r="J383" s="316"/>
      <c r="K383" s="44" t="e">
        <f>VLOOKUP(J383,'Sorten-, Stärkeschlüssel'!$A$2:$B$22,2)</f>
        <v>#N/A</v>
      </c>
    </row>
    <row r="384" spans="1:11" x14ac:dyDescent="0.2">
      <c r="A384" s="27">
        <v>380</v>
      </c>
      <c r="B384" s="576"/>
      <c r="C384" s="314"/>
      <c r="D384" s="314"/>
      <c r="E384" s="43" t="e">
        <f>VLOOKUP(G384,'Sorten-, Stärkeschlüssel'!$D$2:$E$87,2,FALSE)</f>
        <v>#N/A</v>
      </c>
      <c r="F384" s="54"/>
      <c r="G384" s="315"/>
      <c r="H384" s="25">
        <f t="shared" si="5"/>
        <v>0</v>
      </c>
      <c r="I384" s="315"/>
      <c r="J384" s="316"/>
      <c r="K384" s="44" t="e">
        <f>VLOOKUP(J384,'Sorten-, Stärkeschlüssel'!$A$2:$B$22,2)</f>
        <v>#N/A</v>
      </c>
    </row>
    <row r="385" spans="1:11" x14ac:dyDescent="0.2">
      <c r="A385" s="27">
        <v>381</v>
      </c>
      <c r="B385" s="576"/>
      <c r="C385" s="314"/>
      <c r="D385" s="314"/>
      <c r="E385" s="43" t="e">
        <f>VLOOKUP(G385,'Sorten-, Stärkeschlüssel'!$D$2:$E$87,2,FALSE)</f>
        <v>#N/A</v>
      </c>
      <c r="F385" s="54"/>
      <c r="G385" s="315"/>
      <c r="H385" s="25">
        <f t="shared" si="5"/>
        <v>0</v>
      </c>
      <c r="I385" s="315"/>
      <c r="J385" s="316"/>
      <c r="K385" s="44" t="e">
        <f>VLOOKUP(J385,'Sorten-, Stärkeschlüssel'!$A$2:$B$22,2)</f>
        <v>#N/A</v>
      </c>
    </row>
    <row r="386" spans="1:11" x14ac:dyDescent="0.2">
      <c r="A386" s="27">
        <v>382</v>
      </c>
      <c r="B386" s="576"/>
      <c r="C386" s="314"/>
      <c r="D386" s="314"/>
      <c r="E386" s="43" t="e">
        <f>VLOOKUP(G386,'Sorten-, Stärkeschlüssel'!$D$2:$E$87,2,FALSE)</f>
        <v>#N/A</v>
      </c>
      <c r="F386" s="54"/>
      <c r="G386" s="315"/>
      <c r="H386" s="25">
        <f t="shared" si="5"/>
        <v>0</v>
      </c>
      <c r="I386" s="315"/>
      <c r="J386" s="316"/>
      <c r="K386" s="44" t="e">
        <f>VLOOKUP(J386,'Sorten-, Stärkeschlüssel'!$A$2:$B$22,2)</f>
        <v>#N/A</v>
      </c>
    </row>
    <row r="387" spans="1:11" x14ac:dyDescent="0.2">
      <c r="A387" s="27">
        <v>383</v>
      </c>
      <c r="B387" s="576"/>
      <c r="C387" s="314"/>
      <c r="D387" s="314"/>
      <c r="E387" s="43" t="e">
        <f>VLOOKUP(G387,'Sorten-, Stärkeschlüssel'!$D$2:$E$87,2,FALSE)</f>
        <v>#N/A</v>
      </c>
      <c r="F387" s="54"/>
      <c r="G387" s="315"/>
      <c r="H387" s="25">
        <f t="shared" si="5"/>
        <v>0</v>
      </c>
      <c r="I387" s="315"/>
      <c r="J387" s="316"/>
      <c r="K387" s="44" t="e">
        <f>VLOOKUP(J387,'Sorten-, Stärkeschlüssel'!$A$2:$B$22,2)</f>
        <v>#N/A</v>
      </c>
    </row>
    <row r="388" spans="1:11" x14ac:dyDescent="0.2">
      <c r="A388" s="27">
        <v>384</v>
      </c>
      <c r="B388" s="576"/>
      <c r="C388" s="314"/>
      <c r="D388" s="314"/>
      <c r="E388" s="43" t="e">
        <f>VLOOKUP(G388,'Sorten-, Stärkeschlüssel'!$D$2:$E$87,2,FALSE)</f>
        <v>#N/A</v>
      </c>
      <c r="F388" s="54"/>
      <c r="G388" s="315"/>
      <c r="H388" s="25">
        <f t="shared" si="5"/>
        <v>0</v>
      </c>
      <c r="I388" s="315"/>
      <c r="J388" s="316"/>
      <c r="K388" s="44" t="e">
        <f>VLOOKUP(J388,'Sorten-, Stärkeschlüssel'!$A$2:$B$22,2)</f>
        <v>#N/A</v>
      </c>
    </row>
    <row r="389" spans="1:11" x14ac:dyDescent="0.2">
      <c r="A389" s="27">
        <v>385</v>
      </c>
      <c r="B389" s="576"/>
      <c r="C389" s="314"/>
      <c r="D389" s="314"/>
      <c r="E389" s="43" t="e">
        <f>VLOOKUP(G389,'Sorten-, Stärkeschlüssel'!$D$2:$E$87,2,FALSE)</f>
        <v>#N/A</v>
      </c>
      <c r="F389" s="54"/>
      <c r="G389" s="315"/>
      <c r="H389" s="25">
        <f t="shared" ref="H389:H452" si="6">PRODUCT(G389/200*G389/200*3.1415*F389)</f>
        <v>0</v>
      </c>
      <c r="I389" s="315"/>
      <c r="J389" s="316"/>
      <c r="K389" s="44" t="e">
        <f>VLOOKUP(J389,'Sorten-, Stärkeschlüssel'!$A$2:$B$22,2)</f>
        <v>#N/A</v>
      </c>
    </row>
    <row r="390" spans="1:11" x14ac:dyDescent="0.2">
      <c r="A390" s="27">
        <v>386</v>
      </c>
      <c r="B390" s="576"/>
      <c r="C390" s="314"/>
      <c r="D390" s="314"/>
      <c r="E390" s="43" t="e">
        <f>VLOOKUP(G390,'Sorten-, Stärkeschlüssel'!$D$2:$E$87,2,FALSE)</f>
        <v>#N/A</v>
      </c>
      <c r="F390" s="54"/>
      <c r="G390" s="315"/>
      <c r="H390" s="25">
        <f t="shared" si="6"/>
        <v>0</v>
      </c>
      <c r="I390" s="315"/>
      <c r="J390" s="316"/>
      <c r="K390" s="44" t="e">
        <f>VLOOKUP(J390,'Sorten-, Stärkeschlüssel'!$A$2:$B$22,2)</f>
        <v>#N/A</v>
      </c>
    </row>
    <row r="391" spans="1:11" x14ac:dyDescent="0.2">
      <c r="A391" s="27">
        <v>387</v>
      </c>
      <c r="B391" s="576"/>
      <c r="C391" s="314"/>
      <c r="D391" s="314"/>
      <c r="E391" s="43" t="e">
        <f>VLOOKUP(G391,'Sorten-, Stärkeschlüssel'!$D$2:$E$87,2,FALSE)</f>
        <v>#N/A</v>
      </c>
      <c r="F391" s="54"/>
      <c r="G391" s="315"/>
      <c r="H391" s="25">
        <f t="shared" si="6"/>
        <v>0</v>
      </c>
      <c r="I391" s="315"/>
      <c r="J391" s="316"/>
      <c r="K391" s="44" t="e">
        <f>VLOOKUP(J391,'Sorten-, Stärkeschlüssel'!$A$2:$B$22,2)</f>
        <v>#N/A</v>
      </c>
    </row>
    <row r="392" spans="1:11" x14ac:dyDescent="0.2">
      <c r="A392" s="27">
        <v>388</v>
      </c>
      <c r="B392" s="576"/>
      <c r="C392" s="314"/>
      <c r="D392" s="314"/>
      <c r="E392" s="43" t="e">
        <f>VLOOKUP(G392,'Sorten-, Stärkeschlüssel'!$D$2:$E$87,2,FALSE)</f>
        <v>#N/A</v>
      </c>
      <c r="F392" s="54"/>
      <c r="G392" s="315"/>
      <c r="H392" s="25">
        <f t="shared" si="6"/>
        <v>0</v>
      </c>
      <c r="I392" s="315"/>
      <c r="J392" s="316"/>
      <c r="K392" s="44" t="e">
        <f>VLOOKUP(J392,'Sorten-, Stärkeschlüssel'!$A$2:$B$22,2)</f>
        <v>#N/A</v>
      </c>
    </row>
    <row r="393" spans="1:11" x14ac:dyDescent="0.2">
      <c r="A393" s="27">
        <v>389</v>
      </c>
      <c r="B393" s="576"/>
      <c r="C393" s="314"/>
      <c r="D393" s="314"/>
      <c r="E393" s="43" t="e">
        <f>VLOOKUP(G393,'Sorten-, Stärkeschlüssel'!$D$2:$E$87,2,FALSE)</f>
        <v>#N/A</v>
      </c>
      <c r="F393" s="54"/>
      <c r="G393" s="315"/>
      <c r="H393" s="25">
        <f t="shared" si="6"/>
        <v>0</v>
      </c>
      <c r="I393" s="315"/>
      <c r="J393" s="316"/>
      <c r="K393" s="44" t="e">
        <f>VLOOKUP(J393,'Sorten-, Stärkeschlüssel'!$A$2:$B$22,2)</f>
        <v>#N/A</v>
      </c>
    </row>
    <row r="394" spans="1:11" x14ac:dyDescent="0.2">
      <c r="A394" s="27">
        <v>390</v>
      </c>
      <c r="B394" s="576"/>
      <c r="C394" s="314"/>
      <c r="D394" s="314"/>
      <c r="E394" s="43" t="e">
        <f>VLOOKUP(G394,'Sorten-, Stärkeschlüssel'!$D$2:$E$87,2,FALSE)</f>
        <v>#N/A</v>
      </c>
      <c r="F394" s="54"/>
      <c r="G394" s="315"/>
      <c r="H394" s="25">
        <f t="shared" si="6"/>
        <v>0</v>
      </c>
      <c r="I394" s="315"/>
      <c r="J394" s="316"/>
      <c r="K394" s="44" t="e">
        <f>VLOOKUP(J394,'Sorten-, Stärkeschlüssel'!$A$2:$B$22,2)</f>
        <v>#N/A</v>
      </c>
    </row>
    <row r="395" spans="1:11" x14ac:dyDescent="0.2">
      <c r="A395" s="27">
        <v>391</v>
      </c>
      <c r="B395" s="576"/>
      <c r="C395" s="314"/>
      <c r="D395" s="314"/>
      <c r="E395" s="43" t="e">
        <f>VLOOKUP(G395,'Sorten-, Stärkeschlüssel'!$D$2:$E$87,2,FALSE)</f>
        <v>#N/A</v>
      </c>
      <c r="F395" s="54"/>
      <c r="G395" s="315"/>
      <c r="H395" s="25">
        <f t="shared" si="6"/>
        <v>0</v>
      </c>
      <c r="I395" s="315"/>
      <c r="J395" s="316"/>
      <c r="K395" s="44" t="e">
        <f>VLOOKUP(J395,'Sorten-, Stärkeschlüssel'!$A$2:$B$22,2)</f>
        <v>#N/A</v>
      </c>
    </row>
    <row r="396" spans="1:11" x14ac:dyDescent="0.2">
      <c r="A396" s="27">
        <v>392</v>
      </c>
      <c r="B396" s="576"/>
      <c r="C396" s="314"/>
      <c r="D396" s="314"/>
      <c r="E396" s="43" t="e">
        <f>VLOOKUP(G396,'Sorten-, Stärkeschlüssel'!$D$2:$E$87,2,FALSE)</f>
        <v>#N/A</v>
      </c>
      <c r="F396" s="54"/>
      <c r="G396" s="315"/>
      <c r="H396" s="25">
        <f t="shared" si="6"/>
        <v>0</v>
      </c>
      <c r="I396" s="315"/>
      <c r="J396" s="316"/>
      <c r="K396" s="44" t="e">
        <f>VLOOKUP(J396,'Sorten-, Stärkeschlüssel'!$A$2:$B$22,2)</f>
        <v>#N/A</v>
      </c>
    </row>
    <row r="397" spans="1:11" x14ac:dyDescent="0.2">
      <c r="A397" s="27">
        <v>393</v>
      </c>
      <c r="B397" s="576"/>
      <c r="C397" s="314"/>
      <c r="D397" s="314"/>
      <c r="E397" s="43" t="e">
        <f>VLOOKUP(G397,'Sorten-, Stärkeschlüssel'!$D$2:$E$87,2,FALSE)</f>
        <v>#N/A</v>
      </c>
      <c r="F397" s="54"/>
      <c r="G397" s="315"/>
      <c r="H397" s="25">
        <f t="shared" si="6"/>
        <v>0</v>
      </c>
      <c r="I397" s="315"/>
      <c r="J397" s="316"/>
      <c r="K397" s="44" t="e">
        <f>VLOOKUP(J397,'Sorten-, Stärkeschlüssel'!$A$2:$B$22,2)</f>
        <v>#N/A</v>
      </c>
    </row>
    <row r="398" spans="1:11" x14ac:dyDescent="0.2">
      <c r="A398" s="27">
        <v>394</v>
      </c>
      <c r="B398" s="576"/>
      <c r="C398" s="314"/>
      <c r="D398" s="314"/>
      <c r="E398" s="43" t="e">
        <f>VLOOKUP(G398,'Sorten-, Stärkeschlüssel'!$D$2:$E$87,2,FALSE)</f>
        <v>#N/A</v>
      </c>
      <c r="F398" s="54"/>
      <c r="G398" s="315"/>
      <c r="H398" s="25">
        <f t="shared" si="6"/>
        <v>0</v>
      </c>
      <c r="I398" s="315"/>
      <c r="J398" s="316"/>
      <c r="K398" s="44" t="e">
        <f>VLOOKUP(J398,'Sorten-, Stärkeschlüssel'!$A$2:$B$22,2)</f>
        <v>#N/A</v>
      </c>
    </row>
    <row r="399" spans="1:11" x14ac:dyDescent="0.2">
      <c r="A399" s="27">
        <v>395</v>
      </c>
      <c r="B399" s="576"/>
      <c r="C399" s="314"/>
      <c r="D399" s="314"/>
      <c r="E399" s="43" t="e">
        <f>VLOOKUP(G399,'Sorten-, Stärkeschlüssel'!$D$2:$E$87,2,FALSE)</f>
        <v>#N/A</v>
      </c>
      <c r="F399" s="54"/>
      <c r="G399" s="315"/>
      <c r="H399" s="25">
        <f t="shared" si="6"/>
        <v>0</v>
      </c>
      <c r="I399" s="315"/>
      <c r="J399" s="316"/>
      <c r="K399" s="44" t="e">
        <f>VLOOKUP(J399,'Sorten-, Stärkeschlüssel'!$A$2:$B$22,2)</f>
        <v>#N/A</v>
      </c>
    </row>
    <row r="400" spans="1:11" x14ac:dyDescent="0.2">
      <c r="A400" s="27">
        <v>396</v>
      </c>
      <c r="B400" s="576"/>
      <c r="C400" s="314"/>
      <c r="D400" s="314"/>
      <c r="E400" s="43" t="e">
        <f>VLOOKUP(G400,'Sorten-, Stärkeschlüssel'!$D$2:$E$87,2,FALSE)</f>
        <v>#N/A</v>
      </c>
      <c r="F400" s="54"/>
      <c r="G400" s="315"/>
      <c r="H400" s="25">
        <f t="shared" si="6"/>
        <v>0</v>
      </c>
      <c r="I400" s="315"/>
      <c r="J400" s="316"/>
      <c r="K400" s="44" t="e">
        <f>VLOOKUP(J400,'Sorten-, Stärkeschlüssel'!$A$2:$B$22,2)</f>
        <v>#N/A</v>
      </c>
    </row>
    <row r="401" spans="1:11" x14ac:dyDescent="0.2">
      <c r="A401" s="27">
        <v>397</v>
      </c>
      <c r="B401" s="576"/>
      <c r="C401" s="314"/>
      <c r="D401" s="314"/>
      <c r="E401" s="43" t="e">
        <f>VLOOKUP(G401,'Sorten-, Stärkeschlüssel'!$D$2:$E$87,2,FALSE)</f>
        <v>#N/A</v>
      </c>
      <c r="F401" s="54"/>
      <c r="G401" s="315"/>
      <c r="H401" s="25">
        <f t="shared" si="6"/>
        <v>0</v>
      </c>
      <c r="I401" s="315"/>
      <c r="J401" s="316"/>
      <c r="K401" s="44" t="e">
        <f>VLOOKUP(J401,'Sorten-, Stärkeschlüssel'!$A$2:$B$22,2)</f>
        <v>#N/A</v>
      </c>
    </row>
    <row r="402" spans="1:11" x14ac:dyDescent="0.2">
      <c r="A402" s="27">
        <v>398</v>
      </c>
      <c r="B402" s="576"/>
      <c r="C402" s="314"/>
      <c r="D402" s="314"/>
      <c r="E402" s="43" t="e">
        <f>VLOOKUP(G402,'Sorten-, Stärkeschlüssel'!$D$2:$E$87,2,FALSE)</f>
        <v>#N/A</v>
      </c>
      <c r="F402" s="54"/>
      <c r="G402" s="315"/>
      <c r="H402" s="25">
        <f t="shared" si="6"/>
        <v>0</v>
      </c>
      <c r="I402" s="315"/>
      <c r="J402" s="316"/>
      <c r="K402" s="44" t="e">
        <f>VLOOKUP(J402,'Sorten-, Stärkeschlüssel'!$A$2:$B$22,2)</f>
        <v>#N/A</v>
      </c>
    </row>
    <row r="403" spans="1:11" x14ac:dyDescent="0.2">
      <c r="A403" s="27">
        <v>399</v>
      </c>
      <c r="B403" s="576"/>
      <c r="C403" s="314"/>
      <c r="D403" s="314"/>
      <c r="E403" s="43" t="e">
        <f>VLOOKUP(G403,'Sorten-, Stärkeschlüssel'!$D$2:$E$87,2,FALSE)</f>
        <v>#N/A</v>
      </c>
      <c r="F403" s="54"/>
      <c r="G403" s="315"/>
      <c r="H403" s="25">
        <f t="shared" si="6"/>
        <v>0</v>
      </c>
      <c r="I403" s="315"/>
      <c r="J403" s="316"/>
      <c r="K403" s="44" t="e">
        <f>VLOOKUP(J403,'Sorten-, Stärkeschlüssel'!$A$2:$B$22,2)</f>
        <v>#N/A</v>
      </c>
    </row>
    <row r="404" spans="1:11" x14ac:dyDescent="0.2">
      <c r="A404" s="27">
        <v>400</v>
      </c>
      <c r="B404" s="576"/>
      <c r="C404" s="314"/>
      <c r="D404" s="314"/>
      <c r="E404" s="43" t="e">
        <f>VLOOKUP(G404,'Sorten-, Stärkeschlüssel'!$D$2:$E$87,2,FALSE)</f>
        <v>#N/A</v>
      </c>
      <c r="F404" s="54"/>
      <c r="G404" s="315"/>
      <c r="H404" s="25">
        <f t="shared" si="6"/>
        <v>0</v>
      </c>
      <c r="I404" s="315"/>
      <c r="J404" s="316"/>
      <c r="K404" s="44" t="e">
        <f>VLOOKUP(J404,'Sorten-, Stärkeschlüssel'!$A$2:$B$22,2)</f>
        <v>#N/A</v>
      </c>
    </row>
    <row r="405" spans="1:11" x14ac:dyDescent="0.2">
      <c r="A405" s="27">
        <v>401</v>
      </c>
      <c r="B405" s="576"/>
      <c r="C405" s="314"/>
      <c r="D405" s="314"/>
      <c r="E405" s="43" t="e">
        <f>VLOOKUP(G405,'Sorten-, Stärkeschlüssel'!$D$2:$E$87,2,FALSE)</f>
        <v>#N/A</v>
      </c>
      <c r="F405" s="54"/>
      <c r="G405" s="315"/>
      <c r="H405" s="25">
        <f t="shared" si="6"/>
        <v>0</v>
      </c>
      <c r="I405" s="315"/>
      <c r="J405" s="316"/>
      <c r="K405" s="44" t="e">
        <f>VLOOKUP(J405,'Sorten-, Stärkeschlüssel'!$A$2:$B$22,2)</f>
        <v>#N/A</v>
      </c>
    </row>
    <row r="406" spans="1:11" x14ac:dyDescent="0.2">
      <c r="A406" s="27">
        <v>402</v>
      </c>
      <c r="B406" s="576"/>
      <c r="C406" s="314"/>
      <c r="D406" s="314"/>
      <c r="E406" s="43" t="e">
        <f>VLOOKUP(G406,'Sorten-, Stärkeschlüssel'!$D$2:$E$87,2,FALSE)</f>
        <v>#N/A</v>
      </c>
      <c r="F406" s="54"/>
      <c r="G406" s="315"/>
      <c r="H406" s="25">
        <f t="shared" si="6"/>
        <v>0</v>
      </c>
      <c r="I406" s="315"/>
      <c r="J406" s="316"/>
      <c r="K406" s="44" t="e">
        <f>VLOOKUP(J406,'Sorten-, Stärkeschlüssel'!$A$2:$B$22,2)</f>
        <v>#N/A</v>
      </c>
    </row>
    <row r="407" spans="1:11" x14ac:dyDescent="0.2">
      <c r="A407" s="27">
        <v>403</v>
      </c>
      <c r="B407" s="576"/>
      <c r="C407" s="314"/>
      <c r="D407" s="314"/>
      <c r="E407" s="43" t="e">
        <f>VLOOKUP(G407,'Sorten-, Stärkeschlüssel'!$D$2:$E$87,2,FALSE)</f>
        <v>#N/A</v>
      </c>
      <c r="F407" s="54"/>
      <c r="G407" s="315"/>
      <c r="H407" s="25">
        <f t="shared" si="6"/>
        <v>0</v>
      </c>
      <c r="I407" s="315"/>
      <c r="J407" s="316"/>
      <c r="K407" s="44" t="e">
        <f>VLOOKUP(J407,'Sorten-, Stärkeschlüssel'!$A$2:$B$22,2)</f>
        <v>#N/A</v>
      </c>
    </row>
    <row r="408" spans="1:11" x14ac:dyDescent="0.2">
      <c r="A408" s="27">
        <v>404</v>
      </c>
      <c r="B408" s="576"/>
      <c r="C408" s="314"/>
      <c r="D408" s="314"/>
      <c r="E408" s="43" t="e">
        <f>VLOOKUP(G408,'Sorten-, Stärkeschlüssel'!$D$2:$E$87,2,FALSE)</f>
        <v>#N/A</v>
      </c>
      <c r="F408" s="54"/>
      <c r="G408" s="315"/>
      <c r="H408" s="25">
        <f t="shared" si="6"/>
        <v>0</v>
      </c>
      <c r="I408" s="315"/>
      <c r="J408" s="316"/>
      <c r="K408" s="44" t="e">
        <f>VLOOKUP(J408,'Sorten-, Stärkeschlüssel'!$A$2:$B$22,2)</f>
        <v>#N/A</v>
      </c>
    </row>
    <row r="409" spans="1:11" x14ac:dyDescent="0.2">
      <c r="A409" s="27">
        <v>405</v>
      </c>
      <c r="B409" s="576"/>
      <c r="C409" s="314"/>
      <c r="D409" s="314"/>
      <c r="E409" s="43" t="e">
        <f>VLOOKUP(G409,'Sorten-, Stärkeschlüssel'!$D$2:$E$87,2,FALSE)</f>
        <v>#N/A</v>
      </c>
      <c r="F409" s="54"/>
      <c r="G409" s="315"/>
      <c r="H409" s="25">
        <f t="shared" si="6"/>
        <v>0</v>
      </c>
      <c r="I409" s="315"/>
      <c r="J409" s="316"/>
      <c r="K409" s="44" t="e">
        <f>VLOOKUP(J409,'Sorten-, Stärkeschlüssel'!$A$2:$B$22,2)</f>
        <v>#N/A</v>
      </c>
    </row>
    <row r="410" spans="1:11" x14ac:dyDescent="0.2">
      <c r="A410" s="27">
        <v>406</v>
      </c>
      <c r="B410" s="576"/>
      <c r="C410" s="314"/>
      <c r="D410" s="314"/>
      <c r="E410" s="43" t="e">
        <f>VLOOKUP(G410,'Sorten-, Stärkeschlüssel'!$D$2:$E$87,2,FALSE)</f>
        <v>#N/A</v>
      </c>
      <c r="F410" s="54"/>
      <c r="G410" s="315"/>
      <c r="H410" s="25">
        <f t="shared" si="6"/>
        <v>0</v>
      </c>
      <c r="I410" s="315"/>
      <c r="J410" s="316"/>
      <c r="K410" s="44" t="e">
        <f>VLOOKUP(J410,'Sorten-, Stärkeschlüssel'!$A$2:$B$22,2)</f>
        <v>#N/A</v>
      </c>
    </row>
    <row r="411" spans="1:11" x14ac:dyDescent="0.2">
      <c r="A411" s="27">
        <v>407</v>
      </c>
      <c r="B411" s="576"/>
      <c r="C411" s="314"/>
      <c r="D411" s="314"/>
      <c r="E411" s="43" t="e">
        <f>VLOOKUP(G411,'Sorten-, Stärkeschlüssel'!$D$2:$E$87,2,FALSE)</f>
        <v>#N/A</v>
      </c>
      <c r="F411" s="54"/>
      <c r="G411" s="315"/>
      <c r="H411" s="25">
        <f t="shared" si="6"/>
        <v>0</v>
      </c>
      <c r="I411" s="315"/>
      <c r="J411" s="316"/>
      <c r="K411" s="44" t="e">
        <f>VLOOKUP(J411,'Sorten-, Stärkeschlüssel'!$A$2:$B$22,2)</f>
        <v>#N/A</v>
      </c>
    </row>
    <row r="412" spans="1:11" x14ac:dyDescent="0.2">
      <c r="A412" s="27">
        <v>408</v>
      </c>
      <c r="B412" s="576"/>
      <c r="C412" s="314"/>
      <c r="D412" s="314"/>
      <c r="E412" s="43" t="e">
        <f>VLOOKUP(G412,'Sorten-, Stärkeschlüssel'!$D$2:$E$87,2,FALSE)</f>
        <v>#N/A</v>
      </c>
      <c r="F412" s="54"/>
      <c r="G412" s="315"/>
      <c r="H412" s="25">
        <f t="shared" si="6"/>
        <v>0</v>
      </c>
      <c r="I412" s="315"/>
      <c r="J412" s="316"/>
      <c r="K412" s="44" t="e">
        <f>VLOOKUP(J412,'Sorten-, Stärkeschlüssel'!$A$2:$B$22,2)</f>
        <v>#N/A</v>
      </c>
    </row>
    <row r="413" spans="1:11" x14ac:dyDescent="0.2">
      <c r="A413" s="27">
        <v>409</v>
      </c>
      <c r="B413" s="576"/>
      <c r="C413" s="314"/>
      <c r="D413" s="314"/>
      <c r="E413" s="43" t="e">
        <f>VLOOKUP(G413,'Sorten-, Stärkeschlüssel'!$D$2:$E$87,2,FALSE)</f>
        <v>#N/A</v>
      </c>
      <c r="F413" s="54"/>
      <c r="G413" s="315"/>
      <c r="H413" s="25">
        <f t="shared" si="6"/>
        <v>0</v>
      </c>
      <c r="I413" s="315"/>
      <c r="J413" s="316"/>
      <c r="K413" s="44" t="e">
        <f>VLOOKUP(J413,'Sorten-, Stärkeschlüssel'!$A$2:$B$22,2)</f>
        <v>#N/A</v>
      </c>
    </row>
    <row r="414" spans="1:11" x14ac:dyDescent="0.2">
      <c r="A414" s="27">
        <v>410</v>
      </c>
      <c r="B414" s="576"/>
      <c r="C414" s="314"/>
      <c r="D414" s="314"/>
      <c r="E414" s="43" t="e">
        <f>VLOOKUP(G414,'Sorten-, Stärkeschlüssel'!$D$2:$E$87,2,FALSE)</f>
        <v>#N/A</v>
      </c>
      <c r="F414" s="54"/>
      <c r="G414" s="315"/>
      <c r="H414" s="25">
        <f t="shared" si="6"/>
        <v>0</v>
      </c>
      <c r="I414" s="315"/>
      <c r="J414" s="316"/>
      <c r="K414" s="44" t="e">
        <f>VLOOKUP(J414,'Sorten-, Stärkeschlüssel'!$A$2:$B$22,2)</f>
        <v>#N/A</v>
      </c>
    </row>
    <row r="415" spans="1:11" x14ac:dyDescent="0.2">
      <c r="A415" s="27">
        <v>411</v>
      </c>
      <c r="B415" s="576"/>
      <c r="C415" s="314"/>
      <c r="D415" s="314"/>
      <c r="E415" s="43" t="e">
        <f>VLOOKUP(G415,'Sorten-, Stärkeschlüssel'!$D$2:$E$87,2,FALSE)</f>
        <v>#N/A</v>
      </c>
      <c r="F415" s="54"/>
      <c r="G415" s="315"/>
      <c r="H415" s="25">
        <f t="shared" si="6"/>
        <v>0</v>
      </c>
      <c r="I415" s="315"/>
      <c r="J415" s="316"/>
      <c r="K415" s="44" t="e">
        <f>VLOOKUP(J415,'Sorten-, Stärkeschlüssel'!$A$2:$B$22,2)</f>
        <v>#N/A</v>
      </c>
    </row>
    <row r="416" spans="1:11" x14ac:dyDescent="0.2">
      <c r="A416" s="27">
        <v>412</v>
      </c>
      <c r="B416" s="576"/>
      <c r="C416" s="314"/>
      <c r="D416" s="314"/>
      <c r="E416" s="43" t="e">
        <f>VLOOKUP(G416,'Sorten-, Stärkeschlüssel'!$D$2:$E$87,2,FALSE)</f>
        <v>#N/A</v>
      </c>
      <c r="F416" s="54"/>
      <c r="G416" s="315"/>
      <c r="H416" s="25">
        <f t="shared" si="6"/>
        <v>0</v>
      </c>
      <c r="I416" s="315"/>
      <c r="J416" s="316"/>
      <c r="K416" s="44" t="e">
        <f>VLOOKUP(J416,'Sorten-, Stärkeschlüssel'!$A$2:$B$22,2)</f>
        <v>#N/A</v>
      </c>
    </row>
    <row r="417" spans="1:11" x14ac:dyDescent="0.2">
      <c r="A417" s="27">
        <v>413</v>
      </c>
      <c r="B417" s="576"/>
      <c r="C417" s="314"/>
      <c r="D417" s="314"/>
      <c r="E417" s="43" t="e">
        <f>VLOOKUP(G417,'Sorten-, Stärkeschlüssel'!$D$2:$E$87,2,FALSE)</f>
        <v>#N/A</v>
      </c>
      <c r="F417" s="54"/>
      <c r="G417" s="315"/>
      <c r="H417" s="25">
        <f t="shared" si="6"/>
        <v>0</v>
      </c>
      <c r="I417" s="315"/>
      <c r="J417" s="316"/>
      <c r="K417" s="44" t="e">
        <f>VLOOKUP(J417,'Sorten-, Stärkeschlüssel'!$A$2:$B$22,2)</f>
        <v>#N/A</v>
      </c>
    </row>
    <row r="418" spans="1:11" x14ac:dyDescent="0.2">
      <c r="A418" s="27">
        <v>414</v>
      </c>
      <c r="B418" s="576"/>
      <c r="C418" s="314"/>
      <c r="D418" s="314"/>
      <c r="E418" s="43" t="e">
        <f>VLOOKUP(G418,'Sorten-, Stärkeschlüssel'!$D$2:$E$87,2,FALSE)</f>
        <v>#N/A</v>
      </c>
      <c r="F418" s="54"/>
      <c r="G418" s="315"/>
      <c r="H418" s="25">
        <f t="shared" si="6"/>
        <v>0</v>
      </c>
      <c r="I418" s="315"/>
      <c r="J418" s="316"/>
      <c r="K418" s="44" t="e">
        <f>VLOOKUP(J418,'Sorten-, Stärkeschlüssel'!$A$2:$B$22,2)</f>
        <v>#N/A</v>
      </c>
    </row>
    <row r="419" spans="1:11" x14ac:dyDescent="0.2">
      <c r="A419" s="27">
        <v>415</v>
      </c>
      <c r="B419" s="576"/>
      <c r="C419" s="314"/>
      <c r="D419" s="314"/>
      <c r="E419" s="43" t="e">
        <f>VLOOKUP(G419,'Sorten-, Stärkeschlüssel'!$D$2:$E$87,2,FALSE)</f>
        <v>#N/A</v>
      </c>
      <c r="F419" s="54"/>
      <c r="G419" s="315"/>
      <c r="H419" s="25">
        <f t="shared" si="6"/>
        <v>0</v>
      </c>
      <c r="I419" s="315"/>
      <c r="J419" s="316"/>
      <c r="K419" s="44" t="e">
        <f>VLOOKUP(J419,'Sorten-, Stärkeschlüssel'!$A$2:$B$22,2)</f>
        <v>#N/A</v>
      </c>
    </row>
    <row r="420" spans="1:11" x14ac:dyDescent="0.2">
      <c r="A420" s="27">
        <v>416</v>
      </c>
      <c r="B420" s="576"/>
      <c r="C420" s="314"/>
      <c r="D420" s="314"/>
      <c r="E420" s="43" t="e">
        <f>VLOOKUP(G420,'Sorten-, Stärkeschlüssel'!$D$2:$E$87,2,FALSE)</f>
        <v>#N/A</v>
      </c>
      <c r="F420" s="54"/>
      <c r="G420" s="315"/>
      <c r="H420" s="25">
        <f t="shared" si="6"/>
        <v>0</v>
      </c>
      <c r="I420" s="315"/>
      <c r="J420" s="316"/>
      <c r="K420" s="44" t="e">
        <f>VLOOKUP(J420,'Sorten-, Stärkeschlüssel'!$A$2:$B$22,2)</f>
        <v>#N/A</v>
      </c>
    </row>
    <row r="421" spans="1:11" x14ac:dyDescent="0.2">
      <c r="A421" s="27">
        <v>417</v>
      </c>
      <c r="B421" s="576"/>
      <c r="C421" s="314"/>
      <c r="D421" s="314"/>
      <c r="E421" s="43" t="e">
        <f>VLOOKUP(G421,'Sorten-, Stärkeschlüssel'!$D$2:$E$87,2,FALSE)</f>
        <v>#N/A</v>
      </c>
      <c r="F421" s="54"/>
      <c r="G421" s="315"/>
      <c r="H421" s="25">
        <f t="shared" si="6"/>
        <v>0</v>
      </c>
      <c r="I421" s="315"/>
      <c r="J421" s="316"/>
      <c r="K421" s="44" t="e">
        <f>VLOOKUP(J421,'Sorten-, Stärkeschlüssel'!$A$2:$B$22,2)</f>
        <v>#N/A</v>
      </c>
    </row>
    <row r="422" spans="1:11" x14ac:dyDescent="0.2">
      <c r="A422" s="27">
        <v>418</v>
      </c>
      <c r="B422" s="576"/>
      <c r="C422" s="314"/>
      <c r="D422" s="314"/>
      <c r="E422" s="43" t="e">
        <f>VLOOKUP(G422,'Sorten-, Stärkeschlüssel'!$D$2:$E$87,2,FALSE)</f>
        <v>#N/A</v>
      </c>
      <c r="F422" s="54"/>
      <c r="G422" s="315"/>
      <c r="H422" s="25">
        <f t="shared" si="6"/>
        <v>0</v>
      </c>
      <c r="I422" s="315"/>
      <c r="J422" s="316"/>
      <c r="K422" s="44" t="e">
        <f>VLOOKUP(J422,'Sorten-, Stärkeschlüssel'!$A$2:$B$22,2)</f>
        <v>#N/A</v>
      </c>
    </row>
    <row r="423" spans="1:11" x14ac:dyDescent="0.2">
      <c r="A423" s="27">
        <v>419</v>
      </c>
      <c r="B423" s="576"/>
      <c r="C423" s="314"/>
      <c r="D423" s="314"/>
      <c r="E423" s="43" t="e">
        <f>VLOOKUP(G423,'Sorten-, Stärkeschlüssel'!$D$2:$E$87,2,FALSE)</f>
        <v>#N/A</v>
      </c>
      <c r="F423" s="54"/>
      <c r="G423" s="315"/>
      <c r="H423" s="25">
        <f t="shared" si="6"/>
        <v>0</v>
      </c>
      <c r="I423" s="315"/>
      <c r="J423" s="316"/>
      <c r="K423" s="44" t="e">
        <f>VLOOKUP(J423,'Sorten-, Stärkeschlüssel'!$A$2:$B$22,2)</f>
        <v>#N/A</v>
      </c>
    </row>
    <row r="424" spans="1:11" x14ac:dyDescent="0.2">
      <c r="A424" s="27">
        <v>420</v>
      </c>
      <c r="B424" s="576"/>
      <c r="C424" s="314"/>
      <c r="D424" s="314"/>
      <c r="E424" s="43" t="e">
        <f>VLOOKUP(G424,'Sorten-, Stärkeschlüssel'!$D$2:$E$87,2,FALSE)</f>
        <v>#N/A</v>
      </c>
      <c r="F424" s="54"/>
      <c r="G424" s="315"/>
      <c r="H424" s="25">
        <f t="shared" si="6"/>
        <v>0</v>
      </c>
      <c r="I424" s="315"/>
      <c r="J424" s="316"/>
      <c r="K424" s="44" t="e">
        <f>VLOOKUP(J424,'Sorten-, Stärkeschlüssel'!$A$2:$B$22,2)</f>
        <v>#N/A</v>
      </c>
    </row>
    <row r="425" spans="1:11" x14ac:dyDescent="0.2">
      <c r="A425" s="27">
        <v>421</v>
      </c>
      <c r="B425" s="576"/>
      <c r="C425" s="314"/>
      <c r="D425" s="314"/>
      <c r="E425" s="43" t="e">
        <f>VLOOKUP(G425,'Sorten-, Stärkeschlüssel'!$D$2:$E$87,2,FALSE)</f>
        <v>#N/A</v>
      </c>
      <c r="F425" s="54"/>
      <c r="G425" s="315"/>
      <c r="H425" s="25">
        <f t="shared" si="6"/>
        <v>0</v>
      </c>
      <c r="I425" s="315"/>
      <c r="J425" s="316"/>
      <c r="K425" s="44" t="e">
        <f>VLOOKUP(J425,'Sorten-, Stärkeschlüssel'!$A$2:$B$22,2)</f>
        <v>#N/A</v>
      </c>
    </row>
    <row r="426" spans="1:11" x14ac:dyDescent="0.2">
      <c r="A426" s="27">
        <v>422</v>
      </c>
      <c r="B426" s="576"/>
      <c r="C426" s="314"/>
      <c r="D426" s="314"/>
      <c r="E426" s="43" t="e">
        <f>VLOOKUP(G426,'Sorten-, Stärkeschlüssel'!$D$2:$E$87,2,FALSE)</f>
        <v>#N/A</v>
      </c>
      <c r="F426" s="54"/>
      <c r="G426" s="315"/>
      <c r="H426" s="25">
        <f t="shared" si="6"/>
        <v>0</v>
      </c>
      <c r="I426" s="315"/>
      <c r="J426" s="316"/>
      <c r="K426" s="44" t="e">
        <f>VLOOKUP(J426,'Sorten-, Stärkeschlüssel'!$A$2:$B$22,2)</f>
        <v>#N/A</v>
      </c>
    </row>
    <row r="427" spans="1:11" x14ac:dyDescent="0.2">
      <c r="A427" s="27">
        <v>423</v>
      </c>
      <c r="B427" s="576"/>
      <c r="C427" s="314"/>
      <c r="D427" s="314"/>
      <c r="E427" s="43" t="e">
        <f>VLOOKUP(G427,'Sorten-, Stärkeschlüssel'!$D$2:$E$87,2,FALSE)</f>
        <v>#N/A</v>
      </c>
      <c r="F427" s="54"/>
      <c r="G427" s="315"/>
      <c r="H427" s="25">
        <f t="shared" si="6"/>
        <v>0</v>
      </c>
      <c r="I427" s="315"/>
      <c r="J427" s="316"/>
      <c r="K427" s="44" t="e">
        <f>VLOOKUP(J427,'Sorten-, Stärkeschlüssel'!$A$2:$B$22,2)</f>
        <v>#N/A</v>
      </c>
    </row>
    <row r="428" spans="1:11" x14ac:dyDescent="0.2">
      <c r="A428" s="27">
        <v>424</v>
      </c>
      <c r="B428" s="576"/>
      <c r="C428" s="314"/>
      <c r="D428" s="314"/>
      <c r="E428" s="43" t="e">
        <f>VLOOKUP(G428,'Sorten-, Stärkeschlüssel'!$D$2:$E$87,2,FALSE)</f>
        <v>#N/A</v>
      </c>
      <c r="F428" s="54"/>
      <c r="G428" s="315"/>
      <c r="H428" s="25">
        <f t="shared" si="6"/>
        <v>0</v>
      </c>
      <c r="I428" s="315"/>
      <c r="J428" s="316"/>
      <c r="K428" s="44" t="e">
        <f>VLOOKUP(J428,'Sorten-, Stärkeschlüssel'!$A$2:$B$22,2)</f>
        <v>#N/A</v>
      </c>
    </row>
    <row r="429" spans="1:11" x14ac:dyDescent="0.2">
      <c r="A429" s="27">
        <v>425</v>
      </c>
      <c r="B429" s="576"/>
      <c r="C429" s="314"/>
      <c r="D429" s="314"/>
      <c r="E429" s="43" t="e">
        <f>VLOOKUP(G429,'Sorten-, Stärkeschlüssel'!$D$2:$E$87,2,FALSE)</f>
        <v>#N/A</v>
      </c>
      <c r="F429" s="54"/>
      <c r="G429" s="315"/>
      <c r="H429" s="25">
        <f t="shared" si="6"/>
        <v>0</v>
      </c>
      <c r="I429" s="315"/>
      <c r="J429" s="316"/>
      <c r="K429" s="44" t="e">
        <f>VLOOKUP(J429,'Sorten-, Stärkeschlüssel'!$A$2:$B$22,2)</f>
        <v>#N/A</v>
      </c>
    </row>
    <row r="430" spans="1:11" x14ac:dyDescent="0.2">
      <c r="A430" s="27">
        <v>426</v>
      </c>
      <c r="B430" s="576"/>
      <c r="C430" s="314"/>
      <c r="D430" s="314"/>
      <c r="E430" s="43" t="e">
        <f>VLOOKUP(G430,'Sorten-, Stärkeschlüssel'!$D$2:$E$87,2,FALSE)</f>
        <v>#N/A</v>
      </c>
      <c r="F430" s="54"/>
      <c r="G430" s="315"/>
      <c r="H430" s="25">
        <f t="shared" si="6"/>
        <v>0</v>
      </c>
      <c r="I430" s="315"/>
      <c r="J430" s="316"/>
      <c r="K430" s="44" t="e">
        <f>VLOOKUP(J430,'Sorten-, Stärkeschlüssel'!$A$2:$B$22,2)</f>
        <v>#N/A</v>
      </c>
    </row>
    <row r="431" spans="1:11" x14ac:dyDescent="0.2">
      <c r="A431" s="27">
        <v>427</v>
      </c>
      <c r="B431" s="576"/>
      <c r="C431" s="314"/>
      <c r="D431" s="314"/>
      <c r="E431" s="43" t="e">
        <f>VLOOKUP(G431,'Sorten-, Stärkeschlüssel'!$D$2:$E$87,2,FALSE)</f>
        <v>#N/A</v>
      </c>
      <c r="F431" s="54"/>
      <c r="G431" s="315"/>
      <c r="H431" s="25">
        <f t="shared" si="6"/>
        <v>0</v>
      </c>
      <c r="I431" s="315"/>
      <c r="J431" s="316"/>
      <c r="K431" s="44" t="e">
        <f>VLOOKUP(J431,'Sorten-, Stärkeschlüssel'!$A$2:$B$22,2)</f>
        <v>#N/A</v>
      </c>
    </row>
    <row r="432" spans="1:11" x14ac:dyDescent="0.2">
      <c r="A432" s="27">
        <v>428</v>
      </c>
      <c r="B432" s="576"/>
      <c r="C432" s="314"/>
      <c r="D432" s="314"/>
      <c r="E432" s="43" t="e">
        <f>VLOOKUP(G432,'Sorten-, Stärkeschlüssel'!$D$2:$E$87,2,FALSE)</f>
        <v>#N/A</v>
      </c>
      <c r="F432" s="54"/>
      <c r="G432" s="315"/>
      <c r="H432" s="25">
        <f t="shared" si="6"/>
        <v>0</v>
      </c>
      <c r="I432" s="315"/>
      <c r="J432" s="316"/>
      <c r="K432" s="44" t="e">
        <f>VLOOKUP(J432,'Sorten-, Stärkeschlüssel'!$A$2:$B$22,2)</f>
        <v>#N/A</v>
      </c>
    </row>
    <row r="433" spans="1:11" x14ac:dyDescent="0.2">
      <c r="A433" s="27">
        <v>429</v>
      </c>
      <c r="B433" s="576"/>
      <c r="C433" s="314"/>
      <c r="D433" s="314"/>
      <c r="E433" s="43" t="e">
        <f>VLOOKUP(G433,'Sorten-, Stärkeschlüssel'!$D$2:$E$87,2,FALSE)</f>
        <v>#N/A</v>
      </c>
      <c r="F433" s="54"/>
      <c r="G433" s="315"/>
      <c r="H433" s="25">
        <f t="shared" si="6"/>
        <v>0</v>
      </c>
      <c r="I433" s="315"/>
      <c r="J433" s="316"/>
      <c r="K433" s="44" t="e">
        <f>VLOOKUP(J433,'Sorten-, Stärkeschlüssel'!$A$2:$B$22,2)</f>
        <v>#N/A</v>
      </c>
    </row>
    <row r="434" spans="1:11" x14ac:dyDescent="0.2">
      <c r="A434" s="27">
        <v>430</v>
      </c>
      <c r="B434" s="576"/>
      <c r="C434" s="314"/>
      <c r="D434" s="314"/>
      <c r="E434" s="43" t="e">
        <f>VLOOKUP(G434,'Sorten-, Stärkeschlüssel'!$D$2:$E$87,2,FALSE)</f>
        <v>#N/A</v>
      </c>
      <c r="F434" s="54"/>
      <c r="G434" s="315"/>
      <c r="H434" s="25">
        <f t="shared" si="6"/>
        <v>0</v>
      </c>
      <c r="I434" s="315"/>
      <c r="J434" s="316"/>
      <c r="K434" s="44" t="e">
        <f>VLOOKUP(J434,'Sorten-, Stärkeschlüssel'!$A$2:$B$22,2)</f>
        <v>#N/A</v>
      </c>
    </row>
    <row r="435" spans="1:11" x14ac:dyDescent="0.2">
      <c r="A435" s="27">
        <v>431</v>
      </c>
      <c r="B435" s="576"/>
      <c r="C435" s="314"/>
      <c r="D435" s="314"/>
      <c r="E435" s="43" t="e">
        <f>VLOOKUP(G435,'Sorten-, Stärkeschlüssel'!$D$2:$E$87,2,FALSE)</f>
        <v>#N/A</v>
      </c>
      <c r="F435" s="54"/>
      <c r="G435" s="315"/>
      <c r="H435" s="25">
        <f t="shared" si="6"/>
        <v>0</v>
      </c>
      <c r="I435" s="315"/>
      <c r="J435" s="316"/>
      <c r="K435" s="44" t="e">
        <f>VLOOKUP(J435,'Sorten-, Stärkeschlüssel'!$A$2:$B$22,2)</f>
        <v>#N/A</v>
      </c>
    </row>
    <row r="436" spans="1:11" x14ac:dyDescent="0.2">
      <c r="A436" s="27">
        <v>432</v>
      </c>
      <c r="B436" s="576"/>
      <c r="C436" s="314"/>
      <c r="D436" s="314"/>
      <c r="E436" s="43" t="e">
        <f>VLOOKUP(G436,'Sorten-, Stärkeschlüssel'!$D$2:$E$87,2,FALSE)</f>
        <v>#N/A</v>
      </c>
      <c r="F436" s="54"/>
      <c r="G436" s="315"/>
      <c r="H436" s="25">
        <f t="shared" si="6"/>
        <v>0</v>
      </c>
      <c r="I436" s="315"/>
      <c r="J436" s="316"/>
      <c r="K436" s="44" t="e">
        <f>VLOOKUP(J436,'Sorten-, Stärkeschlüssel'!$A$2:$B$22,2)</f>
        <v>#N/A</v>
      </c>
    </row>
    <row r="437" spans="1:11" x14ac:dyDescent="0.2">
      <c r="A437" s="27">
        <v>433</v>
      </c>
      <c r="B437" s="576"/>
      <c r="C437" s="314"/>
      <c r="D437" s="314"/>
      <c r="E437" s="43" t="e">
        <f>VLOOKUP(G437,'Sorten-, Stärkeschlüssel'!$D$2:$E$87,2,FALSE)</f>
        <v>#N/A</v>
      </c>
      <c r="F437" s="54"/>
      <c r="G437" s="315"/>
      <c r="H437" s="25">
        <f t="shared" si="6"/>
        <v>0</v>
      </c>
      <c r="I437" s="315"/>
      <c r="J437" s="316"/>
      <c r="K437" s="44" t="e">
        <f>VLOOKUP(J437,'Sorten-, Stärkeschlüssel'!$A$2:$B$22,2)</f>
        <v>#N/A</v>
      </c>
    </row>
    <row r="438" spans="1:11" x14ac:dyDescent="0.2">
      <c r="A438" s="27">
        <v>434</v>
      </c>
      <c r="B438" s="576"/>
      <c r="C438" s="314"/>
      <c r="D438" s="314"/>
      <c r="E438" s="43" t="e">
        <f>VLOOKUP(G438,'Sorten-, Stärkeschlüssel'!$D$2:$E$87,2,FALSE)</f>
        <v>#N/A</v>
      </c>
      <c r="F438" s="54"/>
      <c r="G438" s="315"/>
      <c r="H438" s="25">
        <f t="shared" si="6"/>
        <v>0</v>
      </c>
      <c r="I438" s="315"/>
      <c r="J438" s="316"/>
      <c r="K438" s="44" t="e">
        <f>VLOOKUP(J438,'Sorten-, Stärkeschlüssel'!$A$2:$B$22,2)</f>
        <v>#N/A</v>
      </c>
    </row>
    <row r="439" spans="1:11" x14ac:dyDescent="0.2">
      <c r="A439" s="27">
        <v>435</v>
      </c>
      <c r="B439" s="576"/>
      <c r="C439" s="314"/>
      <c r="D439" s="314"/>
      <c r="E439" s="43" t="e">
        <f>VLOOKUP(G439,'Sorten-, Stärkeschlüssel'!$D$2:$E$87,2,FALSE)</f>
        <v>#N/A</v>
      </c>
      <c r="F439" s="54"/>
      <c r="G439" s="315"/>
      <c r="H439" s="25">
        <f t="shared" si="6"/>
        <v>0</v>
      </c>
      <c r="I439" s="315"/>
      <c r="J439" s="316"/>
      <c r="K439" s="44" t="e">
        <f>VLOOKUP(J439,'Sorten-, Stärkeschlüssel'!$A$2:$B$22,2)</f>
        <v>#N/A</v>
      </c>
    </row>
    <row r="440" spans="1:11" x14ac:dyDescent="0.2">
      <c r="A440" s="27">
        <v>436</v>
      </c>
      <c r="B440" s="576"/>
      <c r="C440" s="314"/>
      <c r="D440" s="314"/>
      <c r="E440" s="43" t="e">
        <f>VLOOKUP(G440,'Sorten-, Stärkeschlüssel'!$D$2:$E$87,2,FALSE)</f>
        <v>#N/A</v>
      </c>
      <c r="F440" s="54"/>
      <c r="G440" s="315"/>
      <c r="H440" s="25">
        <f t="shared" si="6"/>
        <v>0</v>
      </c>
      <c r="I440" s="315"/>
      <c r="J440" s="316"/>
      <c r="K440" s="44" t="e">
        <f>VLOOKUP(J440,'Sorten-, Stärkeschlüssel'!$A$2:$B$22,2)</f>
        <v>#N/A</v>
      </c>
    </row>
    <row r="441" spans="1:11" x14ac:dyDescent="0.2">
      <c r="A441" s="27">
        <v>437</v>
      </c>
      <c r="B441" s="576"/>
      <c r="C441" s="314"/>
      <c r="D441" s="314"/>
      <c r="E441" s="43" t="e">
        <f>VLOOKUP(G441,'Sorten-, Stärkeschlüssel'!$D$2:$E$87,2,FALSE)</f>
        <v>#N/A</v>
      </c>
      <c r="F441" s="54"/>
      <c r="G441" s="315"/>
      <c r="H441" s="25">
        <f t="shared" si="6"/>
        <v>0</v>
      </c>
      <c r="I441" s="315"/>
      <c r="J441" s="316"/>
      <c r="K441" s="44" t="e">
        <f>VLOOKUP(J441,'Sorten-, Stärkeschlüssel'!$A$2:$B$22,2)</f>
        <v>#N/A</v>
      </c>
    </row>
    <row r="442" spans="1:11" x14ac:dyDescent="0.2">
      <c r="A442" s="27">
        <v>438</v>
      </c>
      <c r="B442" s="576"/>
      <c r="C442" s="314"/>
      <c r="D442" s="314"/>
      <c r="E442" s="43" t="e">
        <f>VLOOKUP(G442,'Sorten-, Stärkeschlüssel'!$D$2:$E$87,2,FALSE)</f>
        <v>#N/A</v>
      </c>
      <c r="F442" s="54"/>
      <c r="G442" s="315"/>
      <c r="H442" s="25">
        <f t="shared" si="6"/>
        <v>0</v>
      </c>
      <c r="I442" s="315"/>
      <c r="J442" s="316"/>
      <c r="K442" s="44" t="e">
        <f>VLOOKUP(J442,'Sorten-, Stärkeschlüssel'!$A$2:$B$22,2)</f>
        <v>#N/A</v>
      </c>
    </row>
    <row r="443" spans="1:11" x14ac:dyDescent="0.2">
      <c r="A443" s="27">
        <v>439</v>
      </c>
      <c r="B443" s="576"/>
      <c r="C443" s="314"/>
      <c r="D443" s="314"/>
      <c r="E443" s="43" t="e">
        <f>VLOOKUP(G443,'Sorten-, Stärkeschlüssel'!$D$2:$E$87,2,FALSE)</f>
        <v>#N/A</v>
      </c>
      <c r="F443" s="54"/>
      <c r="G443" s="315"/>
      <c r="H443" s="25">
        <f t="shared" si="6"/>
        <v>0</v>
      </c>
      <c r="I443" s="315"/>
      <c r="J443" s="316"/>
      <c r="K443" s="44" t="e">
        <f>VLOOKUP(J443,'Sorten-, Stärkeschlüssel'!$A$2:$B$22,2)</f>
        <v>#N/A</v>
      </c>
    </row>
    <row r="444" spans="1:11" x14ac:dyDescent="0.2">
      <c r="A444" s="27">
        <v>440</v>
      </c>
      <c r="B444" s="576"/>
      <c r="C444" s="314"/>
      <c r="D444" s="314"/>
      <c r="E444" s="43" t="e">
        <f>VLOOKUP(G444,'Sorten-, Stärkeschlüssel'!$D$2:$E$87,2,FALSE)</f>
        <v>#N/A</v>
      </c>
      <c r="F444" s="54"/>
      <c r="G444" s="315"/>
      <c r="H444" s="25">
        <f t="shared" si="6"/>
        <v>0</v>
      </c>
      <c r="I444" s="315"/>
      <c r="J444" s="316"/>
      <c r="K444" s="44" t="e">
        <f>VLOOKUP(J444,'Sorten-, Stärkeschlüssel'!$A$2:$B$22,2)</f>
        <v>#N/A</v>
      </c>
    </row>
    <row r="445" spans="1:11" x14ac:dyDescent="0.2">
      <c r="A445" s="27">
        <v>441</v>
      </c>
      <c r="B445" s="576"/>
      <c r="C445" s="314"/>
      <c r="D445" s="314"/>
      <c r="E445" s="43" t="e">
        <f>VLOOKUP(G445,'Sorten-, Stärkeschlüssel'!$D$2:$E$87,2,FALSE)</f>
        <v>#N/A</v>
      </c>
      <c r="F445" s="54"/>
      <c r="G445" s="315"/>
      <c r="H445" s="25">
        <f t="shared" si="6"/>
        <v>0</v>
      </c>
      <c r="I445" s="315"/>
      <c r="J445" s="316"/>
      <c r="K445" s="44" t="e">
        <f>VLOOKUP(J445,'Sorten-, Stärkeschlüssel'!$A$2:$B$22,2)</f>
        <v>#N/A</v>
      </c>
    </row>
    <row r="446" spans="1:11" x14ac:dyDescent="0.2">
      <c r="A446" s="27">
        <v>442</v>
      </c>
      <c r="B446" s="576"/>
      <c r="C446" s="314"/>
      <c r="D446" s="314"/>
      <c r="E446" s="43" t="e">
        <f>VLOOKUP(G446,'Sorten-, Stärkeschlüssel'!$D$2:$E$87,2,FALSE)</f>
        <v>#N/A</v>
      </c>
      <c r="F446" s="54"/>
      <c r="G446" s="315"/>
      <c r="H446" s="25">
        <f t="shared" si="6"/>
        <v>0</v>
      </c>
      <c r="I446" s="315"/>
      <c r="J446" s="316"/>
      <c r="K446" s="44" t="e">
        <f>VLOOKUP(J446,'Sorten-, Stärkeschlüssel'!$A$2:$B$22,2)</f>
        <v>#N/A</v>
      </c>
    </row>
    <row r="447" spans="1:11" x14ac:dyDescent="0.2">
      <c r="A447" s="27">
        <v>443</v>
      </c>
      <c r="B447" s="576"/>
      <c r="C447" s="314"/>
      <c r="D447" s="314"/>
      <c r="E447" s="43" t="e">
        <f>VLOOKUP(G447,'Sorten-, Stärkeschlüssel'!$D$2:$E$87,2,FALSE)</f>
        <v>#N/A</v>
      </c>
      <c r="F447" s="54"/>
      <c r="G447" s="315"/>
      <c r="H447" s="25">
        <f t="shared" si="6"/>
        <v>0</v>
      </c>
      <c r="I447" s="315"/>
      <c r="J447" s="316"/>
      <c r="K447" s="44" t="e">
        <f>VLOOKUP(J447,'Sorten-, Stärkeschlüssel'!$A$2:$B$22,2)</f>
        <v>#N/A</v>
      </c>
    </row>
    <row r="448" spans="1:11" x14ac:dyDescent="0.2">
      <c r="A448" s="27">
        <v>444</v>
      </c>
      <c r="B448" s="576"/>
      <c r="C448" s="314"/>
      <c r="D448" s="314"/>
      <c r="E448" s="43" t="e">
        <f>VLOOKUP(G448,'Sorten-, Stärkeschlüssel'!$D$2:$E$87,2,FALSE)</f>
        <v>#N/A</v>
      </c>
      <c r="F448" s="54"/>
      <c r="G448" s="315"/>
      <c r="H448" s="25">
        <f t="shared" si="6"/>
        <v>0</v>
      </c>
      <c r="I448" s="315"/>
      <c r="J448" s="316"/>
      <c r="K448" s="44" t="e">
        <f>VLOOKUP(J448,'Sorten-, Stärkeschlüssel'!$A$2:$B$22,2)</f>
        <v>#N/A</v>
      </c>
    </row>
    <row r="449" spans="1:11" x14ac:dyDescent="0.2">
      <c r="A449" s="27">
        <v>445</v>
      </c>
      <c r="B449" s="576"/>
      <c r="C449" s="314"/>
      <c r="D449" s="314"/>
      <c r="E449" s="43" t="e">
        <f>VLOOKUP(G449,'Sorten-, Stärkeschlüssel'!$D$2:$E$87,2,FALSE)</f>
        <v>#N/A</v>
      </c>
      <c r="F449" s="54"/>
      <c r="G449" s="315"/>
      <c r="H449" s="25">
        <f t="shared" si="6"/>
        <v>0</v>
      </c>
      <c r="I449" s="315"/>
      <c r="J449" s="316"/>
      <c r="K449" s="44" t="e">
        <f>VLOOKUP(J449,'Sorten-, Stärkeschlüssel'!$A$2:$B$22,2)</f>
        <v>#N/A</v>
      </c>
    </row>
    <row r="450" spans="1:11" x14ac:dyDescent="0.2">
      <c r="A450" s="27">
        <v>446</v>
      </c>
      <c r="B450" s="576"/>
      <c r="C450" s="314"/>
      <c r="D450" s="314"/>
      <c r="E450" s="43" t="e">
        <f>VLOOKUP(G450,'Sorten-, Stärkeschlüssel'!$D$2:$E$87,2,FALSE)</f>
        <v>#N/A</v>
      </c>
      <c r="F450" s="54"/>
      <c r="G450" s="315"/>
      <c r="H450" s="25">
        <f t="shared" si="6"/>
        <v>0</v>
      </c>
      <c r="I450" s="315"/>
      <c r="J450" s="316"/>
      <c r="K450" s="44" t="e">
        <f>VLOOKUP(J450,'Sorten-, Stärkeschlüssel'!$A$2:$B$22,2)</f>
        <v>#N/A</v>
      </c>
    </row>
    <row r="451" spans="1:11" x14ac:dyDescent="0.2">
      <c r="A451" s="27">
        <v>447</v>
      </c>
      <c r="B451" s="576"/>
      <c r="C451" s="314"/>
      <c r="D451" s="314"/>
      <c r="E451" s="43" t="e">
        <f>VLOOKUP(G451,'Sorten-, Stärkeschlüssel'!$D$2:$E$87,2,FALSE)</f>
        <v>#N/A</v>
      </c>
      <c r="F451" s="54"/>
      <c r="G451" s="315"/>
      <c r="H451" s="25">
        <f t="shared" si="6"/>
        <v>0</v>
      </c>
      <c r="I451" s="315"/>
      <c r="J451" s="316"/>
      <c r="K451" s="44" t="e">
        <f>VLOOKUP(J451,'Sorten-, Stärkeschlüssel'!$A$2:$B$22,2)</f>
        <v>#N/A</v>
      </c>
    </row>
    <row r="452" spans="1:11" x14ac:dyDescent="0.2">
      <c r="A452" s="27">
        <v>448</v>
      </c>
      <c r="B452" s="576"/>
      <c r="C452" s="314"/>
      <c r="D452" s="314"/>
      <c r="E452" s="43" t="e">
        <f>VLOOKUP(G452,'Sorten-, Stärkeschlüssel'!$D$2:$E$87,2,FALSE)</f>
        <v>#N/A</v>
      </c>
      <c r="F452" s="54"/>
      <c r="G452" s="315"/>
      <c r="H452" s="25">
        <f t="shared" si="6"/>
        <v>0</v>
      </c>
      <c r="I452" s="315"/>
      <c r="J452" s="316"/>
      <c r="K452" s="44" t="e">
        <f>VLOOKUP(J452,'Sorten-, Stärkeschlüssel'!$A$2:$B$22,2)</f>
        <v>#N/A</v>
      </c>
    </row>
    <row r="453" spans="1:11" x14ac:dyDescent="0.2">
      <c r="A453" s="27">
        <v>449</v>
      </c>
      <c r="B453" s="576"/>
      <c r="C453" s="314"/>
      <c r="D453" s="314"/>
      <c r="E453" s="43" t="e">
        <f>VLOOKUP(G453,'Sorten-, Stärkeschlüssel'!$D$2:$E$87,2,FALSE)</f>
        <v>#N/A</v>
      </c>
      <c r="F453" s="54"/>
      <c r="G453" s="315"/>
      <c r="H453" s="25">
        <f t="shared" ref="H453:H516" si="7">PRODUCT(G453/200*G453/200*3.1415*F453)</f>
        <v>0</v>
      </c>
      <c r="I453" s="315"/>
      <c r="J453" s="316"/>
      <c r="K453" s="44" t="e">
        <f>VLOOKUP(J453,'Sorten-, Stärkeschlüssel'!$A$2:$B$22,2)</f>
        <v>#N/A</v>
      </c>
    </row>
    <row r="454" spans="1:11" x14ac:dyDescent="0.2">
      <c r="A454" s="27">
        <v>450</v>
      </c>
      <c r="B454" s="576"/>
      <c r="C454" s="314"/>
      <c r="D454" s="314"/>
      <c r="E454" s="43" t="e">
        <f>VLOOKUP(G454,'Sorten-, Stärkeschlüssel'!$D$2:$E$87,2,FALSE)</f>
        <v>#N/A</v>
      </c>
      <c r="F454" s="54"/>
      <c r="G454" s="315"/>
      <c r="H454" s="25">
        <f t="shared" si="7"/>
        <v>0</v>
      </c>
      <c r="I454" s="315"/>
      <c r="J454" s="316"/>
      <c r="K454" s="44" t="e">
        <f>VLOOKUP(J454,'Sorten-, Stärkeschlüssel'!$A$2:$B$22,2)</f>
        <v>#N/A</v>
      </c>
    </row>
    <row r="455" spans="1:11" x14ac:dyDescent="0.2">
      <c r="A455" s="27">
        <v>451</v>
      </c>
      <c r="B455" s="576"/>
      <c r="C455" s="314"/>
      <c r="D455" s="314"/>
      <c r="E455" s="43" t="e">
        <f>VLOOKUP(G455,'Sorten-, Stärkeschlüssel'!$D$2:$E$87,2,FALSE)</f>
        <v>#N/A</v>
      </c>
      <c r="F455" s="54"/>
      <c r="G455" s="315"/>
      <c r="H455" s="25">
        <f t="shared" si="7"/>
        <v>0</v>
      </c>
      <c r="I455" s="315"/>
      <c r="J455" s="316"/>
      <c r="K455" s="44" t="e">
        <f>VLOOKUP(J455,'Sorten-, Stärkeschlüssel'!$A$2:$B$22,2)</f>
        <v>#N/A</v>
      </c>
    </row>
    <row r="456" spans="1:11" x14ac:dyDescent="0.2">
      <c r="A456" s="27">
        <v>452</v>
      </c>
      <c r="B456" s="576"/>
      <c r="C456" s="314"/>
      <c r="D456" s="314"/>
      <c r="E456" s="43" t="e">
        <f>VLOOKUP(G456,'Sorten-, Stärkeschlüssel'!$D$2:$E$87,2,FALSE)</f>
        <v>#N/A</v>
      </c>
      <c r="F456" s="54"/>
      <c r="G456" s="315"/>
      <c r="H456" s="25">
        <f t="shared" si="7"/>
        <v>0</v>
      </c>
      <c r="I456" s="315"/>
      <c r="J456" s="316"/>
      <c r="K456" s="44" t="e">
        <f>VLOOKUP(J456,'Sorten-, Stärkeschlüssel'!$A$2:$B$22,2)</f>
        <v>#N/A</v>
      </c>
    </row>
    <row r="457" spans="1:11" x14ac:dyDescent="0.2">
      <c r="A457" s="27">
        <v>453</v>
      </c>
      <c r="B457" s="576"/>
      <c r="C457" s="314"/>
      <c r="D457" s="314"/>
      <c r="E457" s="43" t="e">
        <f>VLOOKUP(G457,'Sorten-, Stärkeschlüssel'!$D$2:$E$87,2,FALSE)</f>
        <v>#N/A</v>
      </c>
      <c r="F457" s="54"/>
      <c r="G457" s="315"/>
      <c r="H457" s="25">
        <f t="shared" si="7"/>
        <v>0</v>
      </c>
      <c r="I457" s="315"/>
      <c r="J457" s="316"/>
      <c r="K457" s="44" t="e">
        <f>VLOOKUP(J457,'Sorten-, Stärkeschlüssel'!$A$2:$B$22,2)</f>
        <v>#N/A</v>
      </c>
    </row>
    <row r="458" spans="1:11" x14ac:dyDescent="0.2">
      <c r="A458" s="27">
        <v>454</v>
      </c>
      <c r="B458" s="576"/>
      <c r="C458" s="314"/>
      <c r="D458" s="314"/>
      <c r="E458" s="43" t="e">
        <f>VLOOKUP(G458,'Sorten-, Stärkeschlüssel'!$D$2:$E$87,2,FALSE)</f>
        <v>#N/A</v>
      </c>
      <c r="F458" s="54"/>
      <c r="G458" s="315"/>
      <c r="H458" s="25">
        <f t="shared" si="7"/>
        <v>0</v>
      </c>
      <c r="I458" s="315"/>
      <c r="J458" s="316"/>
      <c r="K458" s="44" t="e">
        <f>VLOOKUP(J458,'Sorten-, Stärkeschlüssel'!$A$2:$B$22,2)</f>
        <v>#N/A</v>
      </c>
    </row>
    <row r="459" spans="1:11" x14ac:dyDescent="0.2">
      <c r="A459" s="27">
        <v>455</v>
      </c>
      <c r="B459" s="576"/>
      <c r="C459" s="314"/>
      <c r="D459" s="314"/>
      <c r="E459" s="43" t="e">
        <f>VLOOKUP(G459,'Sorten-, Stärkeschlüssel'!$D$2:$E$87,2,FALSE)</f>
        <v>#N/A</v>
      </c>
      <c r="F459" s="54"/>
      <c r="G459" s="315"/>
      <c r="H459" s="25">
        <f t="shared" si="7"/>
        <v>0</v>
      </c>
      <c r="I459" s="315"/>
      <c r="J459" s="316"/>
      <c r="K459" s="44" t="e">
        <f>VLOOKUP(J459,'Sorten-, Stärkeschlüssel'!$A$2:$B$22,2)</f>
        <v>#N/A</v>
      </c>
    </row>
    <row r="460" spans="1:11" x14ac:dyDescent="0.2">
      <c r="A460" s="27">
        <v>456</v>
      </c>
      <c r="B460" s="576"/>
      <c r="C460" s="314"/>
      <c r="D460" s="314"/>
      <c r="E460" s="43" t="e">
        <f>VLOOKUP(G460,'Sorten-, Stärkeschlüssel'!$D$2:$E$87,2,FALSE)</f>
        <v>#N/A</v>
      </c>
      <c r="F460" s="54"/>
      <c r="G460" s="315"/>
      <c r="H460" s="25">
        <f t="shared" si="7"/>
        <v>0</v>
      </c>
      <c r="I460" s="315"/>
      <c r="J460" s="316"/>
      <c r="K460" s="44" t="e">
        <f>VLOOKUP(J460,'Sorten-, Stärkeschlüssel'!$A$2:$B$22,2)</f>
        <v>#N/A</v>
      </c>
    </row>
    <row r="461" spans="1:11" x14ac:dyDescent="0.2">
      <c r="A461" s="27">
        <v>457</v>
      </c>
      <c r="B461" s="576"/>
      <c r="C461" s="314"/>
      <c r="D461" s="314"/>
      <c r="E461" s="43" t="e">
        <f>VLOOKUP(G461,'Sorten-, Stärkeschlüssel'!$D$2:$E$87,2,FALSE)</f>
        <v>#N/A</v>
      </c>
      <c r="F461" s="54"/>
      <c r="G461" s="315"/>
      <c r="H461" s="25">
        <f t="shared" si="7"/>
        <v>0</v>
      </c>
      <c r="I461" s="315"/>
      <c r="J461" s="316"/>
      <c r="K461" s="44" t="e">
        <f>VLOOKUP(J461,'Sorten-, Stärkeschlüssel'!$A$2:$B$22,2)</f>
        <v>#N/A</v>
      </c>
    </row>
    <row r="462" spans="1:11" x14ac:dyDescent="0.2">
      <c r="A462" s="27">
        <v>458</v>
      </c>
      <c r="B462" s="576"/>
      <c r="C462" s="314"/>
      <c r="D462" s="314"/>
      <c r="E462" s="43" t="e">
        <f>VLOOKUP(G462,'Sorten-, Stärkeschlüssel'!$D$2:$E$87,2,FALSE)</f>
        <v>#N/A</v>
      </c>
      <c r="F462" s="54"/>
      <c r="G462" s="315"/>
      <c r="H462" s="25">
        <f t="shared" si="7"/>
        <v>0</v>
      </c>
      <c r="I462" s="315"/>
      <c r="J462" s="316"/>
      <c r="K462" s="44" t="e">
        <f>VLOOKUP(J462,'Sorten-, Stärkeschlüssel'!$A$2:$B$22,2)</f>
        <v>#N/A</v>
      </c>
    </row>
    <row r="463" spans="1:11" x14ac:dyDescent="0.2">
      <c r="A463" s="27">
        <v>459</v>
      </c>
      <c r="B463" s="576"/>
      <c r="C463" s="314"/>
      <c r="D463" s="314"/>
      <c r="E463" s="43" t="e">
        <f>VLOOKUP(G463,'Sorten-, Stärkeschlüssel'!$D$2:$E$87,2,FALSE)</f>
        <v>#N/A</v>
      </c>
      <c r="F463" s="54"/>
      <c r="G463" s="315"/>
      <c r="H463" s="25">
        <f t="shared" si="7"/>
        <v>0</v>
      </c>
      <c r="I463" s="315"/>
      <c r="J463" s="316"/>
      <c r="K463" s="44" t="e">
        <f>VLOOKUP(J463,'Sorten-, Stärkeschlüssel'!$A$2:$B$22,2)</f>
        <v>#N/A</v>
      </c>
    </row>
    <row r="464" spans="1:11" x14ac:dyDescent="0.2">
      <c r="A464" s="27">
        <v>460</v>
      </c>
      <c r="B464" s="576"/>
      <c r="C464" s="314"/>
      <c r="D464" s="314"/>
      <c r="E464" s="43" t="e">
        <f>VLOOKUP(G464,'Sorten-, Stärkeschlüssel'!$D$2:$E$87,2,FALSE)</f>
        <v>#N/A</v>
      </c>
      <c r="F464" s="54"/>
      <c r="G464" s="315"/>
      <c r="H464" s="25">
        <f t="shared" si="7"/>
        <v>0</v>
      </c>
      <c r="I464" s="315"/>
      <c r="J464" s="316"/>
      <c r="K464" s="44" t="e">
        <f>VLOOKUP(J464,'Sorten-, Stärkeschlüssel'!$A$2:$B$22,2)</f>
        <v>#N/A</v>
      </c>
    </row>
    <row r="465" spans="1:11" x14ac:dyDescent="0.2">
      <c r="A465" s="27">
        <v>461</v>
      </c>
      <c r="B465" s="576"/>
      <c r="C465" s="314"/>
      <c r="D465" s="314"/>
      <c r="E465" s="43" t="e">
        <f>VLOOKUP(G465,'Sorten-, Stärkeschlüssel'!$D$2:$E$87,2,FALSE)</f>
        <v>#N/A</v>
      </c>
      <c r="F465" s="54"/>
      <c r="G465" s="315"/>
      <c r="H465" s="25">
        <f t="shared" si="7"/>
        <v>0</v>
      </c>
      <c r="I465" s="315"/>
      <c r="J465" s="316"/>
      <c r="K465" s="44" t="e">
        <f>VLOOKUP(J465,'Sorten-, Stärkeschlüssel'!$A$2:$B$22,2)</f>
        <v>#N/A</v>
      </c>
    </row>
    <row r="466" spans="1:11" x14ac:dyDescent="0.2">
      <c r="A466" s="27">
        <v>462</v>
      </c>
      <c r="B466" s="576"/>
      <c r="C466" s="314"/>
      <c r="D466" s="314"/>
      <c r="E466" s="43" t="e">
        <f>VLOOKUP(G466,'Sorten-, Stärkeschlüssel'!$D$2:$E$87,2,FALSE)</f>
        <v>#N/A</v>
      </c>
      <c r="F466" s="54"/>
      <c r="G466" s="315"/>
      <c r="H466" s="25">
        <f t="shared" si="7"/>
        <v>0</v>
      </c>
      <c r="I466" s="315"/>
      <c r="J466" s="316"/>
      <c r="K466" s="44" t="e">
        <f>VLOOKUP(J466,'Sorten-, Stärkeschlüssel'!$A$2:$B$22,2)</f>
        <v>#N/A</v>
      </c>
    </row>
    <row r="467" spans="1:11" x14ac:dyDescent="0.2">
      <c r="A467" s="27">
        <v>463</v>
      </c>
      <c r="B467" s="576"/>
      <c r="C467" s="314"/>
      <c r="D467" s="314"/>
      <c r="E467" s="43" t="e">
        <f>VLOOKUP(G467,'Sorten-, Stärkeschlüssel'!$D$2:$E$87,2,FALSE)</f>
        <v>#N/A</v>
      </c>
      <c r="F467" s="54"/>
      <c r="G467" s="315"/>
      <c r="H467" s="25">
        <f t="shared" si="7"/>
        <v>0</v>
      </c>
      <c r="I467" s="315"/>
      <c r="J467" s="316"/>
      <c r="K467" s="44" t="e">
        <f>VLOOKUP(J467,'Sorten-, Stärkeschlüssel'!$A$2:$B$22,2)</f>
        <v>#N/A</v>
      </c>
    </row>
    <row r="468" spans="1:11" x14ac:dyDescent="0.2">
      <c r="A468" s="27">
        <v>464</v>
      </c>
      <c r="B468" s="576"/>
      <c r="C468" s="314"/>
      <c r="D468" s="314"/>
      <c r="E468" s="43" t="e">
        <f>VLOOKUP(G468,'Sorten-, Stärkeschlüssel'!$D$2:$E$87,2,FALSE)</f>
        <v>#N/A</v>
      </c>
      <c r="F468" s="54"/>
      <c r="G468" s="315"/>
      <c r="H468" s="25">
        <f t="shared" si="7"/>
        <v>0</v>
      </c>
      <c r="I468" s="315"/>
      <c r="J468" s="316"/>
      <c r="K468" s="44" t="e">
        <f>VLOOKUP(J468,'Sorten-, Stärkeschlüssel'!$A$2:$B$22,2)</f>
        <v>#N/A</v>
      </c>
    </row>
    <row r="469" spans="1:11" x14ac:dyDescent="0.2">
      <c r="A469" s="27">
        <v>465</v>
      </c>
      <c r="B469" s="576"/>
      <c r="C469" s="314"/>
      <c r="D469" s="314"/>
      <c r="E469" s="43" t="e">
        <f>VLOOKUP(G469,'Sorten-, Stärkeschlüssel'!$D$2:$E$87,2,FALSE)</f>
        <v>#N/A</v>
      </c>
      <c r="F469" s="54"/>
      <c r="G469" s="315"/>
      <c r="H469" s="25">
        <f t="shared" si="7"/>
        <v>0</v>
      </c>
      <c r="I469" s="315"/>
      <c r="J469" s="316"/>
      <c r="K469" s="44" t="e">
        <f>VLOOKUP(J469,'Sorten-, Stärkeschlüssel'!$A$2:$B$22,2)</f>
        <v>#N/A</v>
      </c>
    </row>
    <row r="470" spans="1:11" x14ac:dyDescent="0.2">
      <c r="A470" s="27">
        <v>466</v>
      </c>
      <c r="B470" s="576"/>
      <c r="C470" s="314"/>
      <c r="D470" s="314"/>
      <c r="E470" s="43" t="e">
        <f>VLOOKUP(G470,'Sorten-, Stärkeschlüssel'!$D$2:$E$87,2,FALSE)</f>
        <v>#N/A</v>
      </c>
      <c r="F470" s="54"/>
      <c r="G470" s="315"/>
      <c r="H470" s="25">
        <f t="shared" si="7"/>
        <v>0</v>
      </c>
      <c r="I470" s="315"/>
      <c r="J470" s="316"/>
      <c r="K470" s="44" t="e">
        <f>VLOOKUP(J470,'Sorten-, Stärkeschlüssel'!$A$2:$B$22,2)</f>
        <v>#N/A</v>
      </c>
    </row>
    <row r="471" spans="1:11" x14ac:dyDescent="0.2">
      <c r="A471" s="27">
        <v>467</v>
      </c>
      <c r="B471" s="576"/>
      <c r="C471" s="314"/>
      <c r="D471" s="314"/>
      <c r="E471" s="43" t="e">
        <f>VLOOKUP(G471,'Sorten-, Stärkeschlüssel'!$D$2:$E$87,2,FALSE)</f>
        <v>#N/A</v>
      </c>
      <c r="F471" s="54"/>
      <c r="G471" s="315"/>
      <c r="H471" s="25">
        <f t="shared" si="7"/>
        <v>0</v>
      </c>
      <c r="I471" s="315"/>
      <c r="J471" s="316"/>
      <c r="K471" s="44" t="e">
        <f>VLOOKUP(J471,'Sorten-, Stärkeschlüssel'!$A$2:$B$22,2)</f>
        <v>#N/A</v>
      </c>
    </row>
    <row r="472" spans="1:11" x14ac:dyDescent="0.2">
      <c r="A472" s="27">
        <v>468</v>
      </c>
      <c r="B472" s="576"/>
      <c r="C472" s="314"/>
      <c r="D472" s="314"/>
      <c r="E472" s="43" t="e">
        <f>VLOOKUP(G472,'Sorten-, Stärkeschlüssel'!$D$2:$E$87,2,FALSE)</f>
        <v>#N/A</v>
      </c>
      <c r="F472" s="54"/>
      <c r="G472" s="315"/>
      <c r="H472" s="25">
        <f t="shared" si="7"/>
        <v>0</v>
      </c>
      <c r="I472" s="315"/>
      <c r="J472" s="316"/>
      <c r="K472" s="44" t="e">
        <f>VLOOKUP(J472,'Sorten-, Stärkeschlüssel'!$A$2:$B$22,2)</f>
        <v>#N/A</v>
      </c>
    </row>
    <row r="473" spans="1:11" x14ac:dyDescent="0.2">
      <c r="A473" s="27">
        <v>469</v>
      </c>
      <c r="B473" s="576"/>
      <c r="C473" s="314"/>
      <c r="D473" s="314"/>
      <c r="E473" s="43" t="e">
        <f>VLOOKUP(G473,'Sorten-, Stärkeschlüssel'!$D$2:$E$87,2,FALSE)</f>
        <v>#N/A</v>
      </c>
      <c r="F473" s="54"/>
      <c r="G473" s="315"/>
      <c r="H473" s="25">
        <f t="shared" si="7"/>
        <v>0</v>
      </c>
      <c r="I473" s="315"/>
      <c r="J473" s="316"/>
      <c r="K473" s="44" t="e">
        <f>VLOOKUP(J473,'Sorten-, Stärkeschlüssel'!$A$2:$B$22,2)</f>
        <v>#N/A</v>
      </c>
    </row>
    <row r="474" spans="1:11" x14ac:dyDescent="0.2">
      <c r="A474" s="27">
        <v>470</v>
      </c>
      <c r="B474" s="576"/>
      <c r="C474" s="314"/>
      <c r="D474" s="314"/>
      <c r="E474" s="43" t="e">
        <f>VLOOKUP(G474,'Sorten-, Stärkeschlüssel'!$D$2:$E$87,2,FALSE)</f>
        <v>#N/A</v>
      </c>
      <c r="F474" s="54"/>
      <c r="G474" s="315"/>
      <c r="H474" s="25">
        <f t="shared" si="7"/>
        <v>0</v>
      </c>
      <c r="I474" s="315"/>
      <c r="J474" s="316"/>
      <c r="K474" s="44" t="e">
        <f>VLOOKUP(J474,'Sorten-, Stärkeschlüssel'!$A$2:$B$22,2)</f>
        <v>#N/A</v>
      </c>
    </row>
    <row r="475" spans="1:11" x14ac:dyDescent="0.2">
      <c r="A475" s="27">
        <v>471</v>
      </c>
      <c r="B475" s="576"/>
      <c r="C475" s="314"/>
      <c r="D475" s="314"/>
      <c r="E475" s="43" t="e">
        <f>VLOOKUP(G475,'Sorten-, Stärkeschlüssel'!$D$2:$E$87,2,FALSE)</f>
        <v>#N/A</v>
      </c>
      <c r="F475" s="54"/>
      <c r="G475" s="315"/>
      <c r="H475" s="25">
        <f t="shared" si="7"/>
        <v>0</v>
      </c>
      <c r="I475" s="315"/>
      <c r="J475" s="316"/>
      <c r="K475" s="44" t="e">
        <f>VLOOKUP(J475,'Sorten-, Stärkeschlüssel'!$A$2:$B$22,2)</f>
        <v>#N/A</v>
      </c>
    </row>
    <row r="476" spans="1:11" x14ac:dyDescent="0.2">
      <c r="A476" s="27">
        <v>472</v>
      </c>
      <c r="B476" s="576"/>
      <c r="C476" s="314"/>
      <c r="D476" s="314"/>
      <c r="E476" s="43" t="e">
        <f>VLOOKUP(G476,'Sorten-, Stärkeschlüssel'!$D$2:$E$87,2,FALSE)</f>
        <v>#N/A</v>
      </c>
      <c r="F476" s="54"/>
      <c r="G476" s="315"/>
      <c r="H476" s="25">
        <f t="shared" si="7"/>
        <v>0</v>
      </c>
      <c r="I476" s="315"/>
      <c r="J476" s="316"/>
      <c r="K476" s="44" t="e">
        <f>VLOOKUP(J476,'Sorten-, Stärkeschlüssel'!$A$2:$B$22,2)</f>
        <v>#N/A</v>
      </c>
    </row>
    <row r="477" spans="1:11" x14ac:dyDescent="0.2">
      <c r="A477" s="27">
        <v>473</v>
      </c>
      <c r="B477" s="576"/>
      <c r="C477" s="314"/>
      <c r="D477" s="314"/>
      <c r="E477" s="43" t="e">
        <f>VLOOKUP(G477,'Sorten-, Stärkeschlüssel'!$D$2:$E$87,2,FALSE)</f>
        <v>#N/A</v>
      </c>
      <c r="F477" s="54"/>
      <c r="G477" s="315"/>
      <c r="H477" s="25">
        <f t="shared" si="7"/>
        <v>0</v>
      </c>
      <c r="I477" s="315"/>
      <c r="J477" s="316"/>
      <c r="K477" s="44" t="e">
        <f>VLOOKUP(J477,'Sorten-, Stärkeschlüssel'!$A$2:$B$22,2)</f>
        <v>#N/A</v>
      </c>
    </row>
    <row r="478" spans="1:11" x14ac:dyDescent="0.2">
      <c r="A478" s="27">
        <v>474</v>
      </c>
      <c r="B478" s="576"/>
      <c r="C478" s="314"/>
      <c r="D478" s="314"/>
      <c r="E478" s="43" t="e">
        <f>VLOOKUP(G478,'Sorten-, Stärkeschlüssel'!$D$2:$E$87,2,FALSE)</f>
        <v>#N/A</v>
      </c>
      <c r="F478" s="54"/>
      <c r="G478" s="315"/>
      <c r="H478" s="25">
        <f t="shared" si="7"/>
        <v>0</v>
      </c>
      <c r="I478" s="315"/>
      <c r="J478" s="316"/>
      <c r="K478" s="44" t="e">
        <f>VLOOKUP(J478,'Sorten-, Stärkeschlüssel'!$A$2:$B$22,2)</f>
        <v>#N/A</v>
      </c>
    </row>
    <row r="479" spans="1:11" x14ac:dyDescent="0.2">
      <c r="A479" s="27">
        <v>475</v>
      </c>
      <c r="B479" s="576"/>
      <c r="C479" s="314"/>
      <c r="D479" s="314"/>
      <c r="E479" s="43" t="e">
        <f>VLOOKUP(G479,'Sorten-, Stärkeschlüssel'!$D$2:$E$87,2,FALSE)</f>
        <v>#N/A</v>
      </c>
      <c r="F479" s="54"/>
      <c r="G479" s="315"/>
      <c r="H479" s="25">
        <f t="shared" si="7"/>
        <v>0</v>
      </c>
      <c r="I479" s="315"/>
      <c r="J479" s="316"/>
      <c r="K479" s="44" t="e">
        <f>VLOOKUP(J479,'Sorten-, Stärkeschlüssel'!$A$2:$B$22,2)</f>
        <v>#N/A</v>
      </c>
    </row>
    <row r="480" spans="1:11" x14ac:dyDescent="0.2">
      <c r="A480" s="27">
        <v>476</v>
      </c>
      <c r="B480" s="576"/>
      <c r="C480" s="314"/>
      <c r="D480" s="314"/>
      <c r="E480" s="43" t="e">
        <f>VLOOKUP(G480,'Sorten-, Stärkeschlüssel'!$D$2:$E$87,2,FALSE)</f>
        <v>#N/A</v>
      </c>
      <c r="F480" s="54"/>
      <c r="G480" s="315"/>
      <c r="H480" s="25">
        <f t="shared" si="7"/>
        <v>0</v>
      </c>
      <c r="I480" s="315"/>
      <c r="J480" s="316"/>
      <c r="K480" s="44" t="e">
        <f>VLOOKUP(J480,'Sorten-, Stärkeschlüssel'!$A$2:$B$22,2)</f>
        <v>#N/A</v>
      </c>
    </row>
    <row r="481" spans="1:11" x14ac:dyDescent="0.2">
      <c r="A481" s="27">
        <v>477</v>
      </c>
      <c r="B481" s="576"/>
      <c r="C481" s="314"/>
      <c r="D481" s="314"/>
      <c r="E481" s="43" t="e">
        <f>VLOOKUP(G481,'Sorten-, Stärkeschlüssel'!$D$2:$E$87,2,FALSE)</f>
        <v>#N/A</v>
      </c>
      <c r="F481" s="54"/>
      <c r="G481" s="315"/>
      <c r="H481" s="25">
        <f t="shared" si="7"/>
        <v>0</v>
      </c>
      <c r="I481" s="315"/>
      <c r="J481" s="316"/>
      <c r="K481" s="44" t="e">
        <f>VLOOKUP(J481,'Sorten-, Stärkeschlüssel'!$A$2:$B$22,2)</f>
        <v>#N/A</v>
      </c>
    </row>
    <row r="482" spans="1:11" x14ac:dyDescent="0.2">
      <c r="A482" s="27">
        <v>478</v>
      </c>
      <c r="B482" s="576"/>
      <c r="C482" s="314"/>
      <c r="D482" s="314"/>
      <c r="E482" s="43" t="e">
        <f>VLOOKUP(G482,'Sorten-, Stärkeschlüssel'!$D$2:$E$87,2,FALSE)</f>
        <v>#N/A</v>
      </c>
      <c r="F482" s="54"/>
      <c r="G482" s="315"/>
      <c r="H482" s="25">
        <f t="shared" si="7"/>
        <v>0</v>
      </c>
      <c r="I482" s="315"/>
      <c r="J482" s="316"/>
      <c r="K482" s="44" t="e">
        <f>VLOOKUP(J482,'Sorten-, Stärkeschlüssel'!$A$2:$B$22,2)</f>
        <v>#N/A</v>
      </c>
    </row>
    <row r="483" spans="1:11" x14ac:dyDescent="0.2">
      <c r="A483" s="27">
        <v>479</v>
      </c>
      <c r="B483" s="576"/>
      <c r="C483" s="314"/>
      <c r="D483" s="314"/>
      <c r="E483" s="43" t="e">
        <f>VLOOKUP(G483,'Sorten-, Stärkeschlüssel'!$D$2:$E$87,2,FALSE)</f>
        <v>#N/A</v>
      </c>
      <c r="F483" s="54"/>
      <c r="G483" s="315"/>
      <c r="H483" s="25">
        <f t="shared" si="7"/>
        <v>0</v>
      </c>
      <c r="I483" s="315"/>
      <c r="J483" s="316"/>
      <c r="K483" s="44" t="e">
        <f>VLOOKUP(J483,'Sorten-, Stärkeschlüssel'!$A$2:$B$22,2)</f>
        <v>#N/A</v>
      </c>
    </row>
    <row r="484" spans="1:11" x14ac:dyDescent="0.2">
      <c r="A484" s="27">
        <v>480</v>
      </c>
      <c r="B484" s="576"/>
      <c r="C484" s="314"/>
      <c r="D484" s="314"/>
      <c r="E484" s="43" t="e">
        <f>VLOOKUP(G484,'Sorten-, Stärkeschlüssel'!$D$2:$E$87,2,FALSE)</f>
        <v>#N/A</v>
      </c>
      <c r="F484" s="54"/>
      <c r="G484" s="315"/>
      <c r="H484" s="25">
        <f t="shared" si="7"/>
        <v>0</v>
      </c>
      <c r="I484" s="315"/>
      <c r="J484" s="316"/>
      <c r="K484" s="44" t="e">
        <f>VLOOKUP(J484,'Sorten-, Stärkeschlüssel'!$A$2:$B$22,2)</f>
        <v>#N/A</v>
      </c>
    </row>
    <row r="485" spans="1:11" x14ac:dyDescent="0.2">
      <c r="A485" s="27">
        <v>481</v>
      </c>
      <c r="B485" s="576"/>
      <c r="C485" s="314"/>
      <c r="D485" s="314"/>
      <c r="E485" s="43" t="e">
        <f>VLOOKUP(G485,'Sorten-, Stärkeschlüssel'!$D$2:$E$87,2,FALSE)</f>
        <v>#N/A</v>
      </c>
      <c r="F485" s="54"/>
      <c r="G485" s="315"/>
      <c r="H485" s="25">
        <f t="shared" si="7"/>
        <v>0</v>
      </c>
      <c r="I485" s="315"/>
      <c r="J485" s="316"/>
      <c r="K485" s="44" t="e">
        <f>VLOOKUP(J485,'Sorten-, Stärkeschlüssel'!$A$2:$B$22,2)</f>
        <v>#N/A</v>
      </c>
    </row>
    <row r="486" spans="1:11" x14ac:dyDescent="0.2">
      <c r="A486" s="27">
        <v>482</v>
      </c>
      <c r="B486" s="576"/>
      <c r="C486" s="314"/>
      <c r="D486" s="314"/>
      <c r="E486" s="43" t="e">
        <f>VLOOKUP(G486,'Sorten-, Stärkeschlüssel'!$D$2:$E$87,2,FALSE)</f>
        <v>#N/A</v>
      </c>
      <c r="F486" s="54"/>
      <c r="G486" s="315"/>
      <c r="H486" s="25">
        <f t="shared" si="7"/>
        <v>0</v>
      </c>
      <c r="I486" s="315"/>
      <c r="J486" s="316"/>
      <c r="K486" s="44" t="e">
        <f>VLOOKUP(J486,'Sorten-, Stärkeschlüssel'!$A$2:$B$22,2)</f>
        <v>#N/A</v>
      </c>
    </row>
    <row r="487" spans="1:11" x14ac:dyDescent="0.2">
      <c r="A487" s="27">
        <v>483</v>
      </c>
      <c r="B487" s="576"/>
      <c r="C487" s="314"/>
      <c r="D487" s="314"/>
      <c r="E487" s="43" t="e">
        <f>VLOOKUP(G487,'Sorten-, Stärkeschlüssel'!$D$2:$E$87,2,FALSE)</f>
        <v>#N/A</v>
      </c>
      <c r="F487" s="54"/>
      <c r="G487" s="315"/>
      <c r="H487" s="25">
        <f t="shared" si="7"/>
        <v>0</v>
      </c>
      <c r="I487" s="315"/>
      <c r="J487" s="316"/>
      <c r="K487" s="44" t="e">
        <f>VLOOKUP(J487,'Sorten-, Stärkeschlüssel'!$A$2:$B$22,2)</f>
        <v>#N/A</v>
      </c>
    </row>
    <row r="488" spans="1:11" x14ac:dyDescent="0.2">
      <c r="A488" s="27">
        <v>484</v>
      </c>
      <c r="B488" s="576"/>
      <c r="C488" s="314"/>
      <c r="D488" s="314"/>
      <c r="E488" s="43" t="e">
        <f>VLOOKUP(G488,'Sorten-, Stärkeschlüssel'!$D$2:$E$87,2,FALSE)</f>
        <v>#N/A</v>
      </c>
      <c r="F488" s="54"/>
      <c r="G488" s="315"/>
      <c r="H488" s="25">
        <f t="shared" si="7"/>
        <v>0</v>
      </c>
      <c r="I488" s="315"/>
      <c r="J488" s="316"/>
      <c r="K488" s="44" t="e">
        <f>VLOOKUP(J488,'Sorten-, Stärkeschlüssel'!$A$2:$B$22,2)</f>
        <v>#N/A</v>
      </c>
    </row>
    <row r="489" spans="1:11" x14ac:dyDescent="0.2">
      <c r="A489" s="27">
        <v>485</v>
      </c>
      <c r="B489" s="576"/>
      <c r="C489" s="314"/>
      <c r="D489" s="314"/>
      <c r="E489" s="43" t="e">
        <f>VLOOKUP(G489,'Sorten-, Stärkeschlüssel'!$D$2:$E$87,2,FALSE)</f>
        <v>#N/A</v>
      </c>
      <c r="F489" s="54"/>
      <c r="G489" s="315"/>
      <c r="H489" s="25">
        <f t="shared" si="7"/>
        <v>0</v>
      </c>
      <c r="I489" s="315"/>
      <c r="J489" s="316"/>
      <c r="K489" s="44" t="e">
        <f>VLOOKUP(J489,'Sorten-, Stärkeschlüssel'!$A$2:$B$22,2)</f>
        <v>#N/A</v>
      </c>
    </row>
    <row r="490" spans="1:11" x14ac:dyDescent="0.2">
      <c r="A490" s="27">
        <v>486</v>
      </c>
      <c r="B490" s="576"/>
      <c r="C490" s="314"/>
      <c r="D490" s="314"/>
      <c r="E490" s="43" t="e">
        <f>VLOOKUP(G490,'Sorten-, Stärkeschlüssel'!$D$2:$E$87,2,FALSE)</f>
        <v>#N/A</v>
      </c>
      <c r="F490" s="54"/>
      <c r="G490" s="315"/>
      <c r="H490" s="25">
        <f t="shared" si="7"/>
        <v>0</v>
      </c>
      <c r="I490" s="315"/>
      <c r="J490" s="316"/>
      <c r="K490" s="44" t="e">
        <f>VLOOKUP(J490,'Sorten-, Stärkeschlüssel'!$A$2:$B$22,2)</f>
        <v>#N/A</v>
      </c>
    </row>
    <row r="491" spans="1:11" x14ac:dyDescent="0.2">
      <c r="A491" s="27">
        <v>487</v>
      </c>
      <c r="B491" s="576"/>
      <c r="C491" s="314"/>
      <c r="D491" s="314"/>
      <c r="E491" s="43" t="e">
        <f>VLOOKUP(G491,'Sorten-, Stärkeschlüssel'!$D$2:$E$87,2,FALSE)</f>
        <v>#N/A</v>
      </c>
      <c r="F491" s="54"/>
      <c r="G491" s="315"/>
      <c r="H491" s="25">
        <f t="shared" si="7"/>
        <v>0</v>
      </c>
      <c r="I491" s="315"/>
      <c r="J491" s="316"/>
      <c r="K491" s="44" t="e">
        <f>VLOOKUP(J491,'Sorten-, Stärkeschlüssel'!$A$2:$B$22,2)</f>
        <v>#N/A</v>
      </c>
    </row>
    <row r="492" spans="1:11" x14ac:dyDescent="0.2">
      <c r="A492" s="27">
        <v>488</v>
      </c>
      <c r="B492" s="576"/>
      <c r="C492" s="314"/>
      <c r="D492" s="314"/>
      <c r="E492" s="43" t="e">
        <f>VLOOKUP(G492,'Sorten-, Stärkeschlüssel'!$D$2:$E$87,2,FALSE)</f>
        <v>#N/A</v>
      </c>
      <c r="F492" s="54"/>
      <c r="G492" s="315"/>
      <c r="H492" s="25">
        <f t="shared" si="7"/>
        <v>0</v>
      </c>
      <c r="I492" s="315"/>
      <c r="J492" s="316"/>
      <c r="K492" s="44" t="e">
        <f>VLOOKUP(J492,'Sorten-, Stärkeschlüssel'!$A$2:$B$22,2)</f>
        <v>#N/A</v>
      </c>
    </row>
    <row r="493" spans="1:11" x14ac:dyDescent="0.2">
      <c r="A493" s="27">
        <v>489</v>
      </c>
      <c r="B493" s="576"/>
      <c r="C493" s="314"/>
      <c r="D493" s="314"/>
      <c r="E493" s="43" t="e">
        <f>VLOOKUP(G493,'Sorten-, Stärkeschlüssel'!$D$2:$E$87,2,FALSE)</f>
        <v>#N/A</v>
      </c>
      <c r="F493" s="54"/>
      <c r="G493" s="315"/>
      <c r="H493" s="25">
        <f t="shared" si="7"/>
        <v>0</v>
      </c>
      <c r="I493" s="315"/>
      <c r="J493" s="316"/>
      <c r="K493" s="44" t="e">
        <f>VLOOKUP(J493,'Sorten-, Stärkeschlüssel'!$A$2:$B$22,2)</f>
        <v>#N/A</v>
      </c>
    </row>
    <row r="494" spans="1:11" x14ac:dyDescent="0.2">
      <c r="A494" s="27">
        <v>490</v>
      </c>
      <c r="B494" s="576"/>
      <c r="C494" s="314"/>
      <c r="D494" s="314"/>
      <c r="E494" s="43" t="e">
        <f>VLOOKUP(G494,'Sorten-, Stärkeschlüssel'!$D$2:$E$87,2,FALSE)</f>
        <v>#N/A</v>
      </c>
      <c r="F494" s="54"/>
      <c r="G494" s="315"/>
      <c r="H494" s="25">
        <f t="shared" si="7"/>
        <v>0</v>
      </c>
      <c r="I494" s="315"/>
      <c r="J494" s="316"/>
      <c r="K494" s="44" t="e">
        <f>VLOOKUP(J494,'Sorten-, Stärkeschlüssel'!$A$2:$B$22,2)</f>
        <v>#N/A</v>
      </c>
    </row>
    <row r="495" spans="1:11" x14ac:dyDescent="0.2">
      <c r="A495" s="27">
        <v>491</v>
      </c>
      <c r="B495" s="576"/>
      <c r="C495" s="314"/>
      <c r="D495" s="314"/>
      <c r="E495" s="43" t="e">
        <f>VLOOKUP(G495,'Sorten-, Stärkeschlüssel'!$D$2:$E$87,2,FALSE)</f>
        <v>#N/A</v>
      </c>
      <c r="F495" s="54"/>
      <c r="G495" s="315"/>
      <c r="H495" s="25">
        <f t="shared" si="7"/>
        <v>0</v>
      </c>
      <c r="I495" s="315"/>
      <c r="J495" s="316"/>
      <c r="K495" s="44" t="e">
        <f>VLOOKUP(J495,'Sorten-, Stärkeschlüssel'!$A$2:$B$22,2)</f>
        <v>#N/A</v>
      </c>
    </row>
    <row r="496" spans="1:11" x14ac:dyDescent="0.2">
      <c r="A496" s="27">
        <v>492</v>
      </c>
      <c r="B496" s="576"/>
      <c r="C496" s="314"/>
      <c r="D496" s="314"/>
      <c r="E496" s="43" t="e">
        <f>VLOOKUP(G496,'Sorten-, Stärkeschlüssel'!$D$2:$E$87,2,FALSE)</f>
        <v>#N/A</v>
      </c>
      <c r="F496" s="54"/>
      <c r="G496" s="315"/>
      <c r="H496" s="25">
        <f t="shared" si="7"/>
        <v>0</v>
      </c>
      <c r="I496" s="315"/>
      <c r="J496" s="316"/>
      <c r="K496" s="44" t="e">
        <f>VLOOKUP(J496,'Sorten-, Stärkeschlüssel'!$A$2:$B$22,2)</f>
        <v>#N/A</v>
      </c>
    </row>
    <row r="497" spans="1:11" x14ac:dyDescent="0.2">
      <c r="A497" s="27">
        <v>493</v>
      </c>
      <c r="B497" s="576"/>
      <c r="C497" s="314"/>
      <c r="D497" s="314"/>
      <c r="E497" s="43" t="e">
        <f>VLOOKUP(G497,'Sorten-, Stärkeschlüssel'!$D$2:$E$87,2,FALSE)</f>
        <v>#N/A</v>
      </c>
      <c r="F497" s="54"/>
      <c r="G497" s="315"/>
      <c r="H497" s="25">
        <f t="shared" si="7"/>
        <v>0</v>
      </c>
      <c r="I497" s="315"/>
      <c r="J497" s="316"/>
      <c r="K497" s="44" t="e">
        <f>VLOOKUP(J497,'Sorten-, Stärkeschlüssel'!$A$2:$B$22,2)</f>
        <v>#N/A</v>
      </c>
    </row>
    <row r="498" spans="1:11" x14ac:dyDescent="0.2">
      <c r="A498" s="27">
        <v>494</v>
      </c>
      <c r="B498" s="576"/>
      <c r="C498" s="314"/>
      <c r="D498" s="314"/>
      <c r="E498" s="43" t="e">
        <f>VLOOKUP(G498,'Sorten-, Stärkeschlüssel'!$D$2:$E$87,2,FALSE)</f>
        <v>#N/A</v>
      </c>
      <c r="F498" s="54"/>
      <c r="G498" s="315"/>
      <c r="H498" s="25">
        <f t="shared" si="7"/>
        <v>0</v>
      </c>
      <c r="I498" s="315"/>
      <c r="J498" s="316"/>
      <c r="K498" s="44" t="e">
        <f>VLOOKUP(J498,'Sorten-, Stärkeschlüssel'!$A$2:$B$22,2)</f>
        <v>#N/A</v>
      </c>
    </row>
    <row r="499" spans="1:11" x14ac:dyDescent="0.2">
      <c r="A499" s="27">
        <v>495</v>
      </c>
      <c r="B499" s="576"/>
      <c r="C499" s="314"/>
      <c r="D499" s="314"/>
      <c r="E499" s="43" t="e">
        <f>VLOOKUP(G499,'Sorten-, Stärkeschlüssel'!$D$2:$E$87,2,FALSE)</f>
        <v>#N/A</v>
      </c>
      <c r="F499" s="54"/>
      <c r="G499" s="315"/>
      <c r="H499" s="25">
        <f t="shared" si="7"/>
        <v>0</v>
      </c>
      <c r="I499" s="315"/>
      <c r="J499" s="316"/>
      <c r="K499" s="44" t="e">
        <f>VLOOKUP(J499,'Sorten-, Stärkeschlüssel'!$A$2:$B$22,2)</f>
        <v>#N/A</v>
      </c>
    </row>
    <row r="500" spans="1:11" x14ac:dyDescent="0.2">
      <c r="A500" s="27">
        <v>496</v>
      </c>
      <c r="B500" s="576"/>
      <c r="C500" s="314"/>
      <c r="D500" s="314"/>
      <c r="E500" s="43" t="e">
        <f>VLOOKUP(G500,'Sorten-, Stärkeschlüssel'!$D$2:$E$87,2,FALSE)</f>
        <v>#N/A</v>
      </c>
      <c r="F500" s="54"/>
      <c r="G500" s="315"/>
      <c r="H500" s="25">
        <f t="shared" si="7"/>
        <v>0</v>
      </c>
      <c r="I500" s="315"/>
      <c r="J500" s="316"/>
      <c r="K500" s="44" t="e">
        <f>VLOOKUP(J500,'Sorten-, Stärkeschlüssel'!$A$2:$B$22,2)</f>
        <v>#N/A</v>
      </c>
    </row>
    <row r="501" spans="1:11" x14ac:dyDescent="0.2">
      <c r="A501" s="27">
        <v>497</v>
      </c>
      <c r="B501" s="576"/>
      <c r="C501" s="314"/>
      <c r="D501" s="314"/>
      <c r="E501" s="43" t="e">
        <f>VLOOKUP(G501,'Sorten-, Stärkeschlüssel'!$D$2:$E$87,2,FALSE)</f>
        <v>#N/A</v>
      </c>
      <c r="F501" s="54"/>
      <c r="G501" s="315"/>
      <c r="H501" s="25">
        <f t="shared" si="7"/>
        <v>0</v>
      </c>
      <c r="I501" s="315"/>
      <c r="J501" s="316"/>
      <c r="K501" s="44" t="e">
        <f>VLOOKUP(J501,'Sorten-, Stärkeschlüssel'!$A$2:$B$22,2)</f>
        <v>#N/A</v>
      </c>
    </row>
    <row r="502" spans="1:11" x14ac:dyDescent="0.2">
      <c r="A502" s="27">
        <v>498</v>
      </c>
      <c r="B502" s="576"/>
      <c r="C502" s="314"/>
      <c r="D502" s="314"/>
      <c r="E502" s="43" t="e">
        <f>VLOOKUP(G502,'Sorten-, Stärkeschlüssel'!$D$2:$E$87,2,FALSE)</f>
        <v>#N/A</v>
      </c>
      <c r="F502" s="54"/>
      <c r="G502" s="315"/>
      <c r="H502" s="25">
        <f t="shared" si="7"/>
        <v>0</v>
      </c>
      <c r="I502" s="315"/>
      <c r="J502" s="316"/>
      <c r="K502" s="44" t="e">
        <f>VLOOKUP(J502,'Sorten-, Stärkeschlüssel'!$A$2:$B$22,2)</f>
        <v>#N/A</v>
      </c>
    </row>
    <row r="503" spans="1:11" x14ac:dyDescent="0.2">
      <c r="A503" s="27">
        <v>499</v>
      </c>
      <c r="B503" s="576"/>
      <c r="C503" s="314"/>
      <c r="D503" s="314"/>
      <c r="E503" s="43" t="e">
        <f>VLOOKUP(G503,'Sorten-, Stärkeschlüssel'!$D$2:$E$87,2,FALSE)</f>
        <v>#N/A</v>
      </c>
      <c r="F503" s="54"/>
      <c r="G503" s="315"/>
      <c r="H503" s="25">
        <f t="shared" si="7"/>
        <v>0</v>
      </c>
      <c r="I503" s="315"/>
      <c r="J503" s="316"/>
      <c r="K503" s="44" t="e">
        <f>VLOOKUP(J503,'Sorten-, Stärkeschlüssel'!$A$2:$B$22,2)</f>
        <v>#N/A</v>
      </c>
    </row>
    <row r="504" spans="1:11" x14ac:dyDescent="0.2">
      <c r="A504" s="27">
        <v>500</v>
      </c>
      <c r="B504" s="576"/>
      <c r="C504" s="314"/>
      <c r="D504" s="314"/>
      <c r="E504" s="43" t="e">
        <f>VLOOKUP(G504,'Sorten-, Stärkeschlüssel'!$D$2:$E$87,2,FALSE)</f>
        <v>#N/A</v>
      </c>
      <c r="F504" s="54"/>
      <c r="G504" s="315"/>
      <c r="H504" s="25">
        <f t="shared" si="7"/>
        <v>0</v>
      </c>
      <c r="I504" s="315"/>
      <c r="J504" s="316"/>
      <c r="K504" s="44" t="e">
        <f>VLOOKUP(J504,'Sorten-, Stärkeschlüssel'!$A$2:$B$22,2)</f>
        <v>#N/A</v>
      </c>
    </row>
    <row r="505" spans="1:11" x14ac:dyDescent="0.2">
      <c r="A505" s="27">
        <v>501</v>
      </c>
      <c r="B505" s="576"/>
      <c r="C505" s="314"/>
      <c r="D505" s="314"/>
      <c r="E505" s="43" t="e">
        <f>VLOOKUP(G505,'Sorten-, Stärkeschlüssel'!$D$2:$E$87,2,FALSE)</f>
        <v>#N/A</v>
      </c>
      <c r="F505" s="54"/>
      <c r="G505" s="315"/>
      <c r="H505" s="25">
        <f t="shared" si="7"/>
        <v>0</v>
      </c>
      <c r="I505" s="315"/>
      <c r="J505" s="316"/>
      <c r="K505" s="44" t="e">
        <f>VLOOKUP(J505,'Sorten-, Stärkeschlüssel'!$A$2:$B$22,2)</f>
        <v>#N/A</v>
      </c>
    </row>
    <row r="506" spans="1:11" x14ac:dyDescent="0.2">
      <c r="A506" s="27">
        <v>502</v>
      </c>
      <c r="B506" s="576"/>
      <c r="C506" s="314"/>
      <c r="D506" s="314"/>
      <c r="E506" s="43" t="e">
        <f>VLOOKUP(G506,'Sorten-, Stärkeschlüssel'!$D$2:$E$87,2,FALSE)</f>
        <v>#N/A</v>
      </c>
      <c r="F506" s="54"/>
      <c r="G506" s="315"/>
      <c r="H506" s="25">
        <f t="shared" si="7"/>
        <v>0</v>
      </c>
      <c r="I506" s="315"/>
      <c r="J506" s="316"/>
      <c r="K506" s="44" t="e">
        <f>VLOOKUP(J506,'Sorten-, Stärkeschlüssel'!$A$2:$B$22,2)</f>
        <v>#N/A</v>
      </c>
    </row>
    <row r="507" spans="1:11" x14ac:dyDescent="0.2">
      <c r="A507" s="27">
        <v>503</v>
      </c>
      <c r="B507" s="576"/>
      <c r="C507" s="314"/>
      <c r="D507" s="314"/>
      <c r="E507" s="43" t="e">
        <f>VLOOKUP(G507,'Sorten-, Stärkeschlüssel'!$D$2:$E$87,2,FALSE)</f>
        <v>#N/A</v>
      </c>
      <c r="F507" s="54"/>
      <c r="G507" s="315"/>
      <c r="H507" s="25">
        <f t="shared" si="7"/>
        <v>0</v>
      </c>
      <c r="I507" s="315"/>
      <c r="J507" s="316"/>
      <c r="K507" s="44" t="e">
        <f>VLOOKUP(J507,'Sorten-, Stärkeschlüssel'!$A$2:$B$22,2)</f>
        <v>#N/A</v>
      </c>
    </row>
    <row r="508" spans="1:11" x14ac:dyDescent="0.2">
      <c r="A508" s="27">
        <v>504</v>
      </c>
      <c r="B508" s="576"/>
      <c r="C508" s="314"/>
      <c r="D508" s="314"/>
      <c r="E508" s="43" t="e">
        <f>VLOOKUP(G508,'Sorten-, Stärkeschlüssel'!$D$2:$E$87,2,FALSE)</f>
        <v>#N/A</v>
      </c>
      <c r="F508" s="54"/>
      <c r="G508" s="315"/>
      <c r="H508" s="25">
        <f t="shared" si="7"/>
        <v>0</v>
      </c>
      <c r="I508" s="315"/>
      <c r="J508" s="316"/>
      <c r="K508" s="44" t="e">
        <f>VLOOKUP(J508,'Sorten-, Stärkeschlüssel'!$A$2:$B$22,2)</f>
        <v>#N/A</v>
      </c>
    </row>
    <row r="509" spans="1:11" x14ac:dyDescent="0.2">
      <c r="A509" s="27">
        <v>505</v>
      </c>
      <c r="B509" s="576"/>
      <c r="C509" s="314"/>
      <c r="D509" s="314"/>
      <c r="E509" s="43" t="e">
        <f>VLOOKUP(G509,'Sorten-, Stärkeschlüssel'!$D$2:$E$87,2,FALSE)</f>
        <v>#N/A</v>
      </c>
      <c r="F509" s="54"/>
      <c r="G509" s="315"/>
      <c r="H509" s="25">
        <f t="shared" si="7"/>
        <v>0</v>
      </c>
      <c r="I509" s="315"/>
      <c r="J509" s="316"/>
      <c r="K509" s="44" t="e">
        <f>VLOOKUP(J509,'Sorten-, Stärkeschlüssel'!$A$2:$B$22,2)</f>
        <v>#N/A</v>
      </c>
    </row>
    <row r="510" spans="1:11" x14ac:dyDescent="0.2">
      <c r="A510" s="27">
        <v>506</v>
      </c>
      <c r="B510" s="576"/>
      <c r="C510" s="314"/>
      <c r="D510" s="314"/>
      <c r="E510" s="43" t="e">
        <f>VLOOKUP(G510,'Sorten-, Stärkeschlüssel'!$D$2:$E$87,2,FALSE)</f>
        <v>#N/A</v>
      </c>
      <c r="F510" s="54"/>
      <c r="G510" s="315"/>
      <c r="H510" s="25">
        <f t="shared" si="7"/>
        <v>0</v>
      </c>
      <c r="I510" s="315"/>
      <c r="J510" s="316"/>
      <c r="K510" s="44" t="e">
        <f>VLOOKUP(J510,'Sorten-, Stärkeschlüssel'!$A$2:$B$22,2)</f>
        <v>#N/A</v>
      </c>
    </row>
    <row r="511" spans="1:11" x14ac:dyDescent="0.2">
      <c r="A511" s="27">
        <v>507</v>
      </c>
      <c r="B511" s="576"/>
      <c r="C511" s="314"/>
      <c r="D511" s="314"/>
      <c r="E511" s="43" t="e">
        <f>VLOOKUP(G511,'Sorten-, Stärkeschlüssel'!$D$2:$E$87,2,FALSE)</f>
        <v>#N/A</v>
      </c>
      <c r="F511" s="54"/>
      <c r="G511" s="315"/>
      <c r="H511" s="25">
        <f t="shared" si="7"/>
        <v>0</v>
      </c>
      <c r="I511" s="315"/>
      <c r="J511" s="316"/>
      <c r="K511" s="44" t="e">
        <f>VLOOKUP(J511,'Sorten-, Stärkeschlüssel'!$A$2:$B$22,2)</f>
        <v>#N/A</v>
      </c>
    </row>
    <row r="512" spans="1:11" x14ac:dyDescent="0.2">
      <c r="A512" s="27">
        <v>508</v>
      </c>
      <c r="B512" s="576"/>
      <c r="C512" s="314"/>
      <c r="D512" s="314"/>
      <c r="E512" s="43" t="e">
        <f>VLOOKUP(G512,'Sorten-, Stärkeschlüssel'!$D$2:$E$87,2,FALSE)</f>
        <v>#N/A</v>
      </c>
      <c r="F512" s="54"/>
      <c r="G512" s="315"/>
      <c r="H512" s="25">
        <f t="shared" si="7"/>
        <v>0</v>
      </c>
      <c r="I512" s="315"/>
      <c r="J512" s="316"/>
      <c r="K512" s="44" t="e">
        <f>VLOOKUP(J512,'Sorten-, Stärkeschlüssel'!$A$2:$B$22,2)</f>
        <v>#N/A</v>
      </c>
    </row>
    <row r="513" spans="1:11" x14ac:dyDescent="0.2">
      <c r="A513" s="27">
        <v>509</v>
      </c>
      <c r="B513" s="576"/>
      <c r="C513" s="314"/>
      <c r="D513" s="314"/>
      <c r="E513" s="43" t="e">
        <f>VLOOKUP(G513,'Sorten-, Stärkeschlüssel'!$D$2:$E$87,2,FALSE)</f>
        <v>#N/A</v>
      </c>
      <c r="F513" s="54"/>
      <c r="G513" s="315"/>
      <c r="H513" s="25">
        <f t="shared" si="7"/>
        <v>0</v>
      </c>
      <c r="I513" s="315"/>
      <c r="J513" s="316"/>
      <c r="K513" s="44" t="e">
        <f>VLOOKUP(J513,'Sorten-, Stärkeschlüssel'!$A$2:$B$22,2)</f>
        <v>#N/A</v>
      </c>
    </row>
    <row r="514" spans="1:11" x14ac:dyDescent="0.2">
      <c r="A514" s="27">
        <v>510</v>
      </c>
      <c r="B514" s="576"/>
      <c r="C514" s="314"/>
      <c r="D514" s="314"/>
      <c r="E514" s="43" t="e">
        <f>VLOOKUP(G514,'Sorten-, Stärkeschlüssel'!$D$2:$E$87,2,FALSE)</f>
        <v>#N/A</v>
      </c>
      <c r="F514" s="54"/>
      <c r="G514" s="315"/>
      <c r="H514" s="25">
        <f t="shared" si="7"/>
        <v>0</v>
      </c>
      <c r="I514" s="315"/>
      <c r="J514" s="316"/>
      <c r="K514" s="44" t="e">
        <f>VLOOKUP(J514,'Sorten-, Stärkeschlüssel'!$A$2:$B$22,2)</f>
        <v>#N/A</v>
      </c>
    </row>
    <row r="515" spans="1:11" x14ac:dyDescent="0.2">
      <c r="A515" s="27">
        <v>511</v>
      </c>
      <c r="B515" s="576"/>
      <c r="C515" s="314"/>
      <c r="D515" s="314"/>
      <c r="E515" s="43" t="e">
        <f>VLOOKUP(G515,'Sorten-, Stärkeschlüssel'!$D$2:$E$87,2,FALSE)</f>
        <v>#N/A</v>
      </c>
      <c r="F515" s="54"/>
      <c r="G515" s="315"/>
      <c r="H515" s="25">
        <f t="shared" si="7"/>
        <v>0</v>
      </c>
      <c r="I515" s="315"/>
      <c r="J515" s="316"/>
      <c r="K515" s="44" t="e">
        <f>VLOOKUP(J515,'Sorten-, Stärkeschlüssel'!$A$2:$B$22,2)</f>
        <v>#N/A</v>
      </c>
    </row>
    <row r="516" spans="1:11" x14ac:dyDescent="0.2">
      <c r="A516" s="27">
        <v>512</v>
      </c>
      <c r="B516" s="576"/>
      <c r="C516" s="314"/>
      <c r="D516" s="314"/>
      <c r="E516" s="43" t="e">
        <f>VLOOKUP(G516,'Sorten-, Stärkeschlüssel'!$D$2:$E$87,2,FALSE)</f>
        <v>#N/A</v>
      </c>
      <c r="F516" s="54"/>
      <c r="G516" s="315"/>
      <c r="H516" s="25">
        <f t="shared" si="7"/>
        <v>0</v>
      </c>
      <c r="I516" s="315"/>
      <c r="J516" s="316"/>
      <c r="K516" s="44" t="e">
        <f>VLOOKUP(J516,'Sorten-, Stärkeschlüssel'!$A$2:$B$22,2)</f>
        <v>#N/A</v>
      </c>
    </row>
    <row r="517" spans="1:11" x14ac:dyDescent="0.2">
      <c r="A517" s="27">
        <v>513</v>
      </c>
      <c r="B517" s="576"/>
      <c r="C517" s="314"/>
      <c r="D517" s="314"/>
      <c r="E517" s="43" t="e">
        <f>VLOOKUP(G517,'Sorten-, Stärkeschlüssel'!$D$2:$E$87,2,FALSE)</f>
        <v>#N/A</v>
      </c>
      <c r="F517" s="54"/>
      <c r="G517" s="315"/>
      <c r="H517" s="25">
        <f t="shared" ref="H517:H580" si="8">PRODUCT(G517/200*G517/200*3.1415*F517)</f>
        <v>0</v>
      </c>
      <c r="I517" s="315"/>
      <c r="J517" s="316"/>
      <c r="K517" s="44" t="e">
        <f>VLOOKUP(J517,'Sorten-, Stärkeschlüssel'!$A$2:$B$22,2)</f>
        <v>#N/A</v>
      </c>
    </row>
    <row r="518" spans="1:11" x14ac:dyDescent="0.2">
      <c r="A518" s="27">
        <v>514</v>
      </c>
      <c r="B518" s="576"/>
      <c r="C518" s="314"/>
      <c r="D518" s="314"/>
      <c r="E518" s="43" t="e">
        <f>VLOOKUP(G518,'Sorten-, Stärkeschlüssel'!$D$2:$E$87,2,FALSE)</f>
        <v>#N/A</v>
      </c>
      <c r="F518" s="54"/>
      <c r="G518" s="315"/>
      <c r="H518" s="25">
        <f t="shared" si="8"/>
        <v>0</v>
      </c>
      <c r="I518" s="315"/>
      <c r="J518" s="316"/>
      <c r="K518" s="44" t="e">
        <f>VLOOKUP(J518,'Sorten-, Stärkeschlüssel'!$A$2:$B$22,2)</f>
        <v>#N/A</v>
      </c>
    </row>
    <row r="519" spans="1:11" x14ac:dyDescent="0.2">
      <c r="A519" s="27">
        <v>515</v>
      </c>
      <c r="B519" s="576"/>
      <c r="C519" s="314"/>
      <c r="D519" s="314"/>
      <c r="E519" s="43" t="e">
        <f>VLOOKUP(G519,'Sorten-, Stärkeschlüssel'!$D$2:$E$87,2,FALSE)</f>
        <v>#N/A</v>
      </c>
      <c r="F519" s="54"/>
      <c r="G519" s="315"/>
      <c r="H519" s="25">
        <f t="shared" si="8"/>
        <v>0</v>
      </c>
      <c r="I519" s="315"/>
      <c r="J519" s="316"/>
      <c r="K519" s="44" t="e">
        <f>VLOOKUP(J519,'Sorten-, Stärkeschlüssel'!$A$2:$B$22,2)</f>
        <v>#N/A</v>
      </c>
    </row>
    <row r="520" spans="1:11" x14ac:dyDescent="0.2">
      <c r="A520" s="27">
        <v>516</v>
      </c>
      <c r="B520" s="576"/>
      <c r="C520" s="314"/>
      <c r="D520" s="314"/>
      <c r="E520" s="43" t="e">
        <f>VLOOKUP(G520,'Sorten-, Stärkeschlüssel'!$D$2:$E$87,2,FALSE)</f>
        <v>#N/A</v>
      </c>
      <c r="F520" s="54"/>
      <c r="G520" s="315"/>
      <c r="H520" s="25">
        <f t="shared" si="8"/>
        <v>0</v>
      </c>
      <c r="I520" s="315"/>
      <c r="J520" s="316"/>
      <c r="K520" s="44" t="e">
        <f>VLOOKUP(J520,'Sorten-, Stärkeschlüssel'!$A$2:$B$22,2)</f>
        <v>#N/A</v>
      </c>
    </row>
    <row r="521" spans="1:11" x14ac:dyDescent="0.2">
      <c r="A521" s="27">
        <v>517</v>
      </c>
      <c r="B521" s="576"/>
      <c r="C521" s="314"/>
      <c r="D521" s="314"/>
      <c r="E521" s="43" t="e">
        <f>VLOOKUP(G521,'Sorten-, Stärkeschlüssel'!$D$2:$E$87,2,FALSE)</f>
        <v>#N/A</v>
      </c>
      <c r="F521" s="54"/>
      <c r="G521" s="315"/>
      <c r="H521" s="25">
        <f t="shared" si="8"/>
        <v>0</v>
      </c>
      <c r="I521" s="315"/>
      <c r="J521" s="316"/>
      <c r="K521" s="44" t="e">
        <f>VLOOKUP(J521,'Sorten-, Stärkeschlüssel'!$A$2:$B$22,2)</f>
        <v>#N/A</v>
      </c>
    </row>
    <row r="522" spans="1:11" x14ac:dyDescent="0.2">
      <c r="A522" s="27">
        <v>518</v>
      </c>
      <c r="B522" s="576"/>
      <c r="C522" s="314"/>
      <c r="D522" s="314"/>
      <c r="E522" s="43" t="e">
        <f>VLOOKUP(G522,'Sorten-, Stärkeschlüssel'!$D$2:$E$87,2,FALSE)</f>
        <v>#N/A</v>
      </c>
      <c r="F522" s="54"/>
      <c r="G522" s="315"/>
      <c r="H522" s="25">
        <f t="shared" si="8"/>
        <v>0</v>
      </c>
      <c r="I522" s="315"/>
      <c r="J522" s="316"/>
      <c r="K522" s="44" t="e">
        <f>VLOOKUP(J522,'Sorten-, Stärkeschlüssel'!$A$2:$B$22,2)</f>
        <v>#N/A</v>
      </c>
    </row>
    <row r="523" spans="1:11" x14ac:dyDescent="0.2">
      <c r="A523" s="27">
        <v>519</v>
      </c>
      <c r="B523" s="576"/>
      <c r="C523" s="314"/>
      <c r="D523" s="314"/>
      <c r="E523" s="43" t="e">
        <f>VLOOKUP(G523,'Sorten-, Stärkeschlüssel'!$D$2:$E$87,2,FALSE)</f>
        <v>#N/A</v>
      </c>
      <c r="F523" s="54"/>
      <c r="G523" s="315"/>
      <c r="H523" s="25">
        <f t="shared" si="8"/>
        <v>0</v>
      </c>
      <c r="I523" s="315"/>
      <c r="J523" s="316"/>
      <c r="K523" s="44" t="e">
        <f>VLOOKUP(J523,'Sorten-, Stärkeschlüssel'!$A$2:$B$22,2)</f>
        <v>#N/A</v>
      </c>
    </row>
    <row r="524" spans="1:11" x14ac:dyDescent="0.2">
      <c r="A524" s="27">
        <v>520</v>
      </c>
      <c r="B524" s="576"/>
      <c r="C524" s="314"/>
      <c r="D524" s="314"/>
      <c r="E524" s="43" t="e">
        <f>VLOOKUP(G524,'Sorten-, Stärkeschlüssel'!$D$2:$E$87,2,FALSE)</f>
        <v>#N/A</v>
      </c>
      <c r="F524" s="54"/>
      <c r="G524" s="315"/>
      <c r="H524" s="25">
        <f t="shared" si="8"/>
        <v>0</v>
      </c>
      <c r="I524" s="315"/>
      <c r="J524" s="316"/>
      <c r="K524" s="44" t="e">
        <f>VLOOKUP(J524,'Sorten-, Stärkeschlüssel'!$A$2:$B$22,2)</f>
        <v>#N/A</v>
      </c>
    </row>
    <row r="525" spans="1:11" x14ac:dyDescent="0.2">
      <c r="A525" s="27">
        <v>521</v>
      </c>
      <c r="B525" s="576"/>
      <c r="C525" s="314"/>
      <c r="D525" s="314"/>
      <c r="E525" s="43" t="e">
        <f>VLOOKUP(G525,'Sorten-, Stärkeschlüssel'!$D$2:$E$87,2,FALSE)</f>
        <v>#N/A</v>
      </c>
      <c r="F525" s="54"/>
      <c r="G525" s="315"/>
      <c r="H525" s="25">
        <f t="shared" si="8"/>
        <v>0</v>
      </c>
      <c r="I525" s="315"/>
      <c r="J525" s="316"/>
      <c r="K525" s="44" t="e">
        <f>VLOOKUP(J525,'Sorten-, Stärkeschlüssel'!$A$2:$B$22,2)</f>
        <v>#N/A</v>
      </c>
    </row>
    <row r="526" spans="1:11" x14ac:dyDescent="0.2">
      <c r="A526" s="27">
        <v>522</v>
      </c>
      <c r="B526" s="576"/>
      <c r="C526" s="314"/>
      <c r="D526" s="314"/>
      <c r="E526" s="43" t="e">
        <f>VLOOKUP(G526,'Sorten-, Stärkeschlüssel'!$D$2:$E$87,2,FALSE)</f>
        <v>#N/A</v>
      </c>
      <c r="F526" s="54"/>
      <c r="G526" s="315"/>
      <c r="H526" s="25">
        <f t="shared" si="8"/>
        <v>0</v>
      </c>
      <c r="I526" s="315"/>
      <c r="J526" s="316"/>
      <c r="K526" s="44" t="e">
        <f>VLOOKUP(J526,'Sorten-, Stärkeschlüssel'!$A$2:$B$22,2)</f>
        <v>#N/A</v>
      </c>
    </row>
    <row r="527" spans="1:11" x14ac:dyDescent="0.2">
      <c r="A527" s="27">
        <v>523</v>
      </c>
      <c r="B527" s="576"/>
      <c r="C527" s="314"/>
      <c r="D527" s="314"/>
      <c r="E527" s="43" t="e">
        <f>VLOOKUP(G527,'Sorten-, Stärkeschlüssel'!$D$2:$E$87,2,FALSE)</f>
        <v>#N/A</v>
      </c>
      <c r="F527" s="54"/>
      <c r="G527" s="315"/>
      <c r="H527" s="25">
        <f t="shared" si="8"/>
        <v>0</v>
      </c>
      <c r="I527" s="315"/>
      <c r="J527" s="316"/>
      <c r="K527" s="44" t="e">
        <f>VLOOKUP(J527,'Sorten-, Stärkeschlüssel'!$A$2:$B$22,2)</f>
        <v>#N/A</v>
      </c>
    </row>
    <row r="528" spans="1:11" x14ac:dyDescent="0.2">
      <c r="A528" s="27">
        <v>524</v>
      </c>
      <c r="B528" s="576"/>
      <c r="C528" s="314"/>
      <c r="D528" s="314"/>
      <c r="E528" s="43" t="e">
        <f>VLOOKUP(G528,'Sorten-, Stärkeschlüssel'!$D$2:$E$87,2,FALSE)</f>
        <v>#N/A</v>
      </c>
      <c r="F528" s="54"/>
      <c r="G528" s="315"/>
      <c r="H528" s="25">
        <f t="shared" si="8"/>
        <v>0</v>
      </c>
      <c r="I528" s="315"/>
      <c r="J528" s="316"/>
      <c r="K528" s="44" t="e">
        <f>VLOOKUP(J528,'Sorten-, Stärkeschlüssel'!$A$2:$B$22,2)</f>
        <v>#N/A</v>
      </c>
    </row>
    <row r="529" spans="1:11" x14ac:dyDescent="0.2">
      <c r="A529" s="27">
        <v>525</v>
      </c>
      <c r="B529" s="576"/>
      <c r="C529" s="314"/>
      <c r="D529" s="314"/>
      <c r="E529" s="43" t="e">
        <f>VLOOKUP(G529,'Sorten-, Stärkeschlüssel'!$D$2:$E$87,2,FALSE)</f>
        <v>#N/A</v>
      </c>
      <c r="F529" s="54"/>
      <c r="G529" s="315"/>
      <c r="H529" s="25">
        <f t="shared" si="8"/>
        <v>0</v>
      </c>
      <c r="I529" s="315"/>
      <c r="J529" s="316"/>
      <c r="K529" s="44" t="e">
        <f>VLOOKUP(J529,'Sorten-, Stärkeschlüssel'!$A$2:$B$22,2)</f>
        <v>#N/A</v>
      </c>
    </row>
    <row r="530" spans="1:11" x14ac:dyDescent="0.2">
      <c r="A530" s="27">
        <v>526</v>
      </c>
      <c r="B530" s="576"/>
      <c r="C530" s="314"/>
      <c r="D530" s="314"/>
      <c r="E530" s="43" t="e">
        <f>VLOOKUP(G530,'Sorten-, Stärkeschlüssel'!$D$2:$E$87,2,FALSE)</f>
        <v>#N/A</v>
      </c>
      <c r="F530" s="54"/>
      <c r="G530" s="315"/>
      <c r="H530" s="25">
        <f t="shared" si="8"/>
        <v>0</v>
      </c>
      <c r="I530" s="315"/>
      <c r="J530" s="316"/>
      <c r="K530" s="44" t="e">
        <f>VLOOKUP(J530,'Sorten-, Stärkeschlüssel'!$A$2:$B$22,2)</f>
        <v>#N/A</v>
      </c>
    </row>
    <row r="531" spans="1:11" x14ac:dyDescent="0.2">
      <c r="A531" s="27">
        <v>527</v>
      </c>
      <c r="B531" s="576"/>
      <c r="C531" s="314"/>
      <c r="D531" s="314"/>
      <c r="E531" s="43" t="e">
        <f>VLOOKUP(G531,'Sorten-, Stärkeschlüssel'!$D$2:$E$87,2,FALSE)</f>
        <v>#N/A</v>
      </c>
      <c r="F531" s="54"/>
      <c r="G531" s="315"/>
      <c r="H531" s="25">
        <f t="shared" si="8"/>
        <v>0</v>
      </c>
      <c r="I531" s="315"/>
      <c r="J531" s="316"/>
      <c r="K531" s="44" t="e">
        <f>VLOOKUP(J531,'Sorten-, Stärkeschlüssel'!$A$2:$B$22,2)</f>
        <v>#N/A</v>
      </c>
    </row>
    <row r="532" spans="1:11" x14ac:dyDescent="0.2">
      <c r="A532" s="27">
        <v>528</v>
      </c>
      <c r="B532" s="576"/>
      <c r="C532" s="314"/>
      <c r="D532" s="314"/>
      <c r="E532" s="43" t="e">
        <f>VLOOKUP(G532,'Sorten-, Stärkeschlüssel'!$D$2:$E$87,2,FALSE)</f>
        <v>#N/A</v>
      </c>
      <c r="F532" s="54"/>
      <c r="G532" s="315"/>
      <c r="H532" s="25">
        <f t="shared" si="8"/>
        <v>0</v>
      </c>
      <c r="I532" s="315"/>
      <c r="J532" s="316"/>
      <c r="K532" s="44" t="e">
        <f>VLOOKUP(J532,'Sorten-, Stärkeschlüssel'!$A$2:$B$22,2)</f>
        <v>#N/A</v>
      </c>
    </row>
    <row r="533" spans="1:11" x14ac:dyDescent="0.2">
      <c r="A533" s="27">
        <v>529</v>
      </c>
      <c r="B533" s="576"/>
      <c r="C533" s="314"/>
      <c r="D533" s="314"/>
      <c r="E533" s="43" t="e">
        <f>VLOOKUP(G533,'Sorten-, Stärkeschlüssel'!$D$2:$E$87,2,FALSE)</f>
        <v>#N/A</v>
      </c>
      <c r="F533" s="54"/>
      <c r="G533" s="315"/>
      <c r="H533" s="25">
        <f t="shared" si="8"/>
        <v>0</v>
      </c>
      <c r="I533" s="315"/>
      <c r="J533" s="316"/>
      <c r="K533" s="44" t="e">
        <f>VLOOKUP(J533,'Sorten-, Stärkeschlüssel'!$A$2:$B$22,2)</f>
        <v>#N/A</v>
      </c>
    </row>
    <row r="534" spans="1:11" x14ac:dyDescent="0.2">
      <c r="A534" s="27">
        <v>530</v>
      </c>
      <c r="B534" s="576"/>
      <c r="C534" s="314"/>
      <c r="D534" s="314"/>
      <c r="E534" s="43" t="e">
        <f>VLOOKUP(G534,'Sorten-, Stärkeschlüssel'!$D$2:$E$87,2,FALSE)</f>
        <v>#N/A</v>
      </c>
      <c r="F534" s="54"/>
      <c r="G534" s="315"/>
      <c r="H534" s="25">
        <f t="shared" si="8"/>
        <v>0</v>
      </c>
      <c r="I534" s="315"/>
      <c r="J534" s="316"/>
      <c r="K534" s="44" t="e">
        <f>VLOOKUP(J534,'Sorten-, Stärkeschlüssel'!$A$2:$B$22,2)</f>
        <v>#N/A</v>
      </c>
    </row>
    <row r="535" spans="1:11" x14ac:dyDescent="0.2">
      <c r="A535" s="27">
        <v>531</v>
      </c>
      <c r="B535" s="576"/>
      <c r="C535" s="314"/>
      <c r="D535" s="314"/>
      <c r="E535" s="43" t="e">
        <f>VLOOKUP(G535,'Sorten-, Stärkeschlüssel'!$D$2:$E$87,2,FALSE)</f>
        <v>#N/A</v>
      </c>
      <c r="F535" s="54"/>
      <c r="G535" s="315"/>
      <c r="H535" s="25">
        <f t="shared" si="8"/>
        <v>0</v>
      </c>
      <c r="I535" s="315"/>
      <c r="J535" s="316"/>
      <c r="K535" s="44" t="e">
        <f>VLOOKUP(J535,'Sorten-, Stärkeschlüssel'!$A$2:$B$22,2)</f>
        <v>#N/A</v>
      </c>
    </row>
    <row r="536" spans="1:11" x14ac:dyDescent="0.2">
      <c r="A536" s="27">
        <v>532</v>
      </c>
      <c r="B536" s="576"/>
      <c r="C536" s="314"/>
      <c r="D536" s="314"/>
      <c r="E536" s="43" t="e">
        <f>VLOOKUP(G536,'Sorten-, Stärkeschlüssel'!$D$2:$E$87,2,FALSE)</f>
        <v>#N/A</v>
      </c>
      <c r="F536" s="54"/>
      <c r="G536" s="315"/>
      <c r="H536" s="25">
        <f t="shared" si="8"/>
        <v>0</v>
      </c>
      <c r="I536" s="315"/>
      <c r="J536" s="316"/>
      <c r="K536" s="44" t="e">
        <f>VLOOKUP(J536,'Sorten-, Stärkeschlüssel'!$A$2:$B$22,2)</f>
        <v>#N/A</v>
      </c>
    </row>
    <row r="537" spans="1:11" x14ac:dyDescent="0.2">
      <c r="A537" s="27">
        <v>533</v>
      </c>
      <c r="B537" s="576"/>
      <c r="C537" s="314"/>
      <c r="D537" s="314"/>
      <c r="E537" s="43" t="e">
        <f>VLOOKUP(G537,'Sorten-, Stärkeschlüssel'!$D$2:$E$87,2,FALSE)</f>
        <v>#N/A</v>
      </c>
      <c r="F537" s="54"/>
      <c r="G537" s="315"/>
      <c r="H537" s="25">
        <f t="shared" si="8"/>
        <v>0</v>
      </c>
      <c r="I537" s="315"/>
      <c r="J537" s="316"/>
      <c r="K537" s="44" t="e">
        <f>VLOOKUP(J537,'Sorten-, Stärkeschlüssel'!$A$2:$B$22,2)</f>
        <v>#N/A</v>
      </c>
    </row>
    <row r="538" spans="1:11" x14ac:dyDescent="0.2">
      <c r="A538" s="27">
        <v>534</v>
      </c>
      <c r="B538" s="576"/>
      <c r="C538" s="314"/>
      <c r="D538" s="314"/>
      <c r="E538" s="43" t="e">
        <f>VLOOKUP(G538,'Sorten-, Stärkeschlüssel'!$D$2:$E$87,2,FALSE)</f>
        <v>#N/A</v>
      </c>
      <c r="F538" s="54"/>
      <c r="G538" s="315"/>
      <c r="H538" s="25">
        <f t="shared" si="8"/>
        <v>0</v>
      </c>
      <c r="I538" s="315"/>
      <c r="J538" s="316"/>
      <c r="K538" s="44" t="e">
        <f>VLOOKUP(J538,'Sorten-, Stärkeschlüssel'!$A$2:$B$22,2)</f>
        <v>#N/A</v>
      </c>
    </row>
    <row r="539" spans="1:11" x14ac:dyDescent="0.2">
      <c r="A539" s="27">
        <v>535</v>
      </c>
      <c r="B539" s="576"/>
      <c r="C539" s="314"/>
      <c r="D539" s="314"/>
      <c r="E539" s="43" t="e">
        <f>VLOOKUP(G539,'Sorten-, Stärkeschlüssel'!$D$2:$E$87,2,FALSE)</f>
        <v>#N/A</v>
      </c>
      <c r="F539" s="54"/>
      <c r="G539" s="315"/>
      <c r="H539" s="25">
        <f t="shared" si="8"/>
        <v>0</v>
      </c>
      <c r="I539" s="315"/>
      <c r="J539" s="316"/>
      <c r="K539" s="44" t="e">
        <f>VLOOKUP(J539,'Sorten-, Stärkeschlüssel'!$A$2:$B$22,2)</f>
        <v>#N/A</v>
      </c>
    </row>
    <row r="540" spans="1:11" x14ac:dyDescent="0.2">
      <c r="A540" s="27">
        <v>536</v>
      </c>
      <c r="B540" s="576"/>
      <c r="C540" s="314"/>
      <c r="D540" s="314"/>
      <c r="E540" s="43" t="e">
        <f>VLOOKUP(G540,'Sorten-, Stärkeschlüssel'!$D$2:$E$87,2,FALSE)</f>
        <v>#N/A</v>
      </c>
      <c r="F540" s="54"/>
      <c r="G540" s="315"/>
      <c r="H540" s="25">
        <f t="shared" si="8"/>
        <v>0</v>
      </c>
      <c r="I540" s="315"/>
      <c r="J540" s="316"/>
      <c r="K540" s="44" t="e">
        <f>VLOOKUP(J540,'Sorten-, Stärkeschlüssel'!$A$2:$B$22,2)</f>
        <v>#N/A</v>
      </c>
    </row>
    <row r="541" spans="1:11" x14ac:dyDescent="0.2">
      <c r="A541" s="27">
        <v>537</v>
      </c>
      <c r="B541" s="576"/>
      <c r="C541" s="314"/>
      <c r="D541" s="314"/>
      <c r="E541" s="43" t="e">
        <f>VLOOKUP(G541,'Sorten-, Stärkeschlüssel'!$D$2:$E$87,2,FALSE)</f>
        <v>#N/A</v>
      </c>
      <c r="F541" s="54"/>
      <c r="G541" s="315"/>
      <c r="H541" s="25">
        <f t="shared" si="8"/>
        <v>0</v>
      </c>
      <c r="I541" s="315"/>
      <c r="J541" s="316"/>
      <c r="K541" s="44" t="e">
        <f>VLOOKUP(J541,'Sorten-, Stärkeschlüssel'!$A$2:$B$22,2)</f>
        <v>#N/A</v>
      </c>
    </row>
    <row r="542" spans="1:11" x14ac:dyDescent="0.2">
      <c r="A542" s="27">
        <v>538</v>
      </c>
      <c r="B542" s="576"/>
      <c r="C542" s="314"/>
      <c r="D542" s="314"/>
      <c r="E542" s="43" t="e">
        <f>VLOOKUP(G542,'Sorten-, Stärkeschlüssel'!$D$2:$E$87,2,FALSE)</f>
        <v>#N/A</v>
      </c>
      <c r="F542" s="54"/>
      <c r="G542" s="315"/>
      <c r="H542" s="25">
        <f t="shared" si="8"/>
        <v>0</v>
      </c>
      <c r="I542" s="315"/>
      <c r="J542" s="316"/>
      <c r="K542" s="44" t="e">
        <f>VLOOKUP(J542,'Sorten-, Stärkeschlüssel'!$A$2:$B$22,2)</f>
        <v>#N/A</v>
      </c>
    </row>
    <row r="543" spans="1:11" x14ac:dyDescent="0.2">
      <c r="A543" s="27">
        <v>539</v>
      </c>
      <c r="B543" s="576"/>
      <c r="C543" s="314"/>
      <c r="D543" s="314"/>
      <c r="E543" s="43" t="e">
        <f>VLOOKUP(G543,'Sorten-, Stärkeschlüssel'!$D$2:$E$87,2,FALSE)</f>
        <v>#N/A</v>
      </c>
      <c r="F543" s="54"/>
      <c r="G543" s="315"/>
      <c r="H543" s="25">
        <f t="shared" si="8"/>
        <v>0</v>
      </c>
      <c r="I543" s="315"/>
      <c r="J543" s="316"/>
      <c r="K543" s="44" t="e">
        <f>VLOOKUP(J543,'Sorten-, Stärkeschlüssel'!$A$2:$B$22,2)</f>
        <v>#N/A</v>
      </c>
    </row>
    <row r="544" spans="1:11" x14ac:dyDescent="0.2">
      <c r="A544" s="27">
        <v>540</v>
      </c>
      <c r="B544" s="576"/>
      <c r="C544" s="314"/>
      <c r="D544" s="314"/>
      <c r="E544" s="43" t="e">
        <f>VLOOKUP(G544,'Sorten-, Stärkeschlüssel'!$D$2:$E$87,2,FALSE)</f>
        <v>#N/A</v>
      </c>
      <c r="F544" s="54"/>
      <c r="G544" s="315"/>
      <c r="H544" s="25">
        <f t="shared" si="8"/>
        <v>0</v>
      </c>
      <c r="I544" s="315"/>
      <c r="J544" s="316"/>
      <c r="K544" s="44" t="e">
        <f>VLOOKUP(J544,'Sorten-, Stärkeschlüssel'!$A$2:$B$22,2)</f>
        <v>#N/A</v>
      </c>
    </row>
    <row r="545" spans="1:11" x14ac:dyDescent="0.2">
      <c r="A545" s="27">
        <v>541</v>
      </c>
      <c r="B545" s="576"/>
      <c r="C545" s="314"/>
      <c r="D545" s="314"/>
      <c r="E545" s="43" t="e">
        <f>VLOOKUP(G545,'Sorten-, Stärkeschlüssel'!$D$2:$E$87,2,FALSE)</f>
        <v>#N/A</v>
      </c>
      <c r="F545" s="54"/>
      <c r="G545" s="315"/>
      <c r="H545" s="25">
        <f t="shared" si="8"/>
        <v>0</v>
      </c>
      <c r="I545" s="315"/>
      <c r="J545" s="316"/>
      <c r="K545" s="44" t="e">
        <f>VLOOKUP(J545,'Sorten-, Stärkeschlüssel'!$A$2:$B$22,2)</f>
        <v>#N/A</v>
      </c>
    </row>
    <row r="546" spans="1:11" x14ac:dyDescent="0.2">
      <c r="A546" s="27">
        <v>542</v>
      </c>
      <c r="B546" s="576"/>
      <c r="C546" s="314"/>
      <c r="D546" s="314"/>
      <c r="E546" s="43" t="e">
        <f>VLOOKUP(G546,'Sorten-, Stärkeschlüssel'!$D$2:$E$87,2,FALSE)</f>
        <v>#N/A</v>
      </c>
      <c r="F546" s="54"/>
      <c r="G546" s="315"/>
      <c r="H546" s="25">
        <f t="shared" si="8"/>
        <v>0</v>
      </c>
      <c r="I546" s="315"/>
      <c r="J546" s="316"/>
      <c r="K546" s="44" t="e">
        <f>VLOOKUP(J546,'Sorten-, Stärkeschlüssel'!$A$2:$B$22,2)</f>
        <v>#N/A</v>
      </c>
    </row>
    <row r="547" spans="1:11" x14ac:dyDescent="0.2">
      <c r="A547" s="27">
        <v>543</v>
      </c>
      <c r="B547" s="576"/>
      <c r="C547" s="314"/>
      <c r="D547" s="314"/>
      <c r="E547" s="43" t="e">
        <f>VLOOKUP(G547,'Sorten-, Stärkeschlüssel'!$D$2:$E$87,2,FALSE)</f>
        <v>#N/A</v>
      </c>
      <c r="F547" s="54"/>
      <c r="G547" s="315"/>
      <c r="H547" s="25">
        <f t="shared" si="8"/>
        <v>0</v>
      </c>
      <c r="I547" s="315"/>
      <c r="J547" s="316"/>
      <c r="K547" s="44" t="e">
        <f>VLOOKUP(J547,'Sorten-, Stärkeschlüssel'!$A$2:$B$22,2)</f>
        <v>#N/A</v>
      </c>
    </row>
    <row r="548" spans="1:11" x14ac:dyDescent="0.2">
      <c r="A548" s="27">
        <v>544</v>
      </c>
      <c r="B548" s="576"/>
      <c r="C548" s="314"/>
      <c r="D548" s="314"/>
      <c r="E548" s="43" t="e">
        <f>VLOOKUP(G548,'Sorten-, Stärkeschlüssel'!$D$2:$E$87,2,FALSE)</f>
        <v>#N/A</v>
      </c>
      <c r="F548" s="54"/>
      <c r="G548" s="315"/>
      <c r="H548" s="25">
        <f t="shared" si="8"/>
        <v>0</v>
      </c>
      <c r="I548" s="315"/>
      <c r="J548" s="316"/>
      <c r="K548" s="44" t="e">
        <f>VLOOKUP(J548,'Sorten-, Stärkeschlüssel'!$A$2:$B$22,2)</f>
        <v>#N/A</v>
      </c>
    </row>
    <row r="549" spans="1:11" x14ac:dyDescent="0.2">
      <c r="A549" s="27">
        <v>545</v>
      </c>
      <c r="B549" s="576"/>
      <c r="C549" s="314"/>
      <c r="D549" s="314"/>
      <c r="E549" s="43" t="e">
        <f>VLOOKUP(G549,'Sorten-, Stärkeschlüssel'!$D$2:$E$87,2,FALSE)</f>
        <v>#N/A</v>
      </c>
      <c r="F549" s="54"/>
      <c r="G549" s="315"/>
      <c r="H549" s="25">
        <f t="shared" si="8"/>
        <v>0</v>
      </c>
      <c r="I549" s="315"/>
      <c r="J549" s="316"/>
      <c r="K549" s="44" t="e">
        <f>VLOOKUP(J549,'Sorten-, Stärkeschlüssel'!$A$2:$B$22,2)</f>
        <v>#N/A</v>
      </c>
    </row>
    <row r="550" spans="1:11" x14ac:dyDescent="0.2">
      <c r="A550" s="27">
        <v>546</v>
      </c>
      <c r="B550" s="576"/>
      <c r="C550" s="314"/>
      <c r="D550" s="314"/>
      <c r="E550" s="43" t="e">
        <f>VLOOKUP(G550,'Sorten-, Stärkeschlüssel'!$D$2:$E$87,2,FALSE)</f>
        <v>#N/A</v>
      </c>
      <c r="F550" s="54"/>
      <c r="G550" s="315"/>
      <c r="H550" s="25">
        <f t="shared" si="8"/>
        <v>0</v>
      </c>
      <c r="I550" s="315"/>
      <c r="J550" s="316"/>
      <c r="K550" s="44" t="e">
        <f>VLOOKUP(J550,'Sorten-, Stärkeschlüssel'!$A$2:$B$22,2)</f>
        <v>#N/A</v>
      </c>
    </row>
    <row r="551" spans="1:11" x14ac:dyDescent="0.2">
      <c r="A551" s="27">
        <v>547</v>
      </c>
      <c r="B551" s="576"/>
      <c r="C551" s="314"/>
      <c r="D551" s="314"/>
      <c r="E551" s="43" t="e">
        <f>VLOOKUP(G551,'Sorten-, Stärkeschlüssel'!$D$2:$E$87,2,FALSE)</f>
        <v>#N/A</v>
      </c>
      <c r="F551" s="54"/>
      <c r="G551" s="315"/>
      <c r="H551" s="25">
        <f t="shared" si="8"/>
        <v>0</v>
      </c>
      <c r="I551" s="315"/>
      <c r="J551" s="316"/>
      <c r="K551" s="44" t="e">
        <f>VLOOKUP(J551,'Sorten-, Stärkeschlüssel'!$A$2:$B$22,2)</f>
        <v>#N/A</v>
      </c>
    </row>
    <row r="552" spans="1:11" x14ac:dyDescent="0.2">
      <c r="A552" s="27">
        <v>548</v>
      </c>
      <c r="B552" s="576"/>
      <c r="C552" s="314"/>
      <c r="D552" s="314"/>
      <c r="E552" s="43" t="e">
        <f>VLOOKUP(G552,'Sorten-, Stärkeschlüssel'!$D$2:$E$87,2,FALSE)</f>
        <v>#N/A</v>
      </c>
      <c r="F552" s="54"/>
      <c r="G552" s="315"/>
      <c r="H552" s="25">
        <f t="shared" si="8"/>
        <v>0</v>
      </c>
      <c r="I552" s="315"/>
      <c r="J552" s="316"/>
      <c r="K552" s="44" t="e">
        <f>VLOOKUP(J552,'Sorten-, Stärkeschlüssel'!$A$2:$B$22,2)</f>
        <v>#N/A</v>
      </c>
    </row>
    <row r="553" spans="1:11" x14ac:dyDescent="0.2">
      <c r="A553" s="27">
        <v>549</v>
      </c>
      <c r="B553" s="576"/>
      <c r="C553" s="314"/>
      <c r="D553" s="314"/>
      <c r="E553" s="43" t="e">
        <f>VLOOKUP(G553,'Sorten-, Stärkeschlüssel'!$D$2:$E$87,2,FALSE)</f>
        <v>#N/A</v>
      </c>
      <c r="F553" s="54"/>
      <c r="G553" s="315"/>
      <c r="H553" s="25">
        <f t="shared" si="8"/>
        <v>0</v>
      </c>
      <c r="I553" s="315"/>
      <c r="J553" s="316"/>
      <c r="K553" s="44" t="e">
        <f>VLOOKUP(J553,'Sorten-, Stärkeschlüssel'!$A$2:$B$22,2)</f>
        <v>#N/A</v>
      </c>
    </row>
    <row r="554" spans="1:11" x14ac:dyDescent="0.2">
      <c r="A554" s="27">
        <v>550</v>
      </c>
      <c r="B554" s="576"/>
      <c r="C554" s="314"/>
      <c r="D554" s="314"/>
      <c r="E554" s="43" t="e">
        <f>VLOOKUP(G554,'Sorten-, Stärkeschlüssel'!$D$2:$E$87,2,FALSE)</f>
        <v>#N/A</v>
      </c>
      <c r="F554" s="54"/>
      <c r="G554" s="315"/>
      <c r="H554" s="25">
        <f t="shared" si="8"/>
        <v>0</v>
      </c>
      <c r="I554" s="315"/>
      <c r="J554" s="316"/>
      <c r="K554" s="44" t="e">
        <f>VLOOKUP(J554,'Sorten-, Stärkeschlüssel'!$A$2:$B$22,2)</f>
        <v>#N/A</v>
      </c>
    </row>
    <row r="555" spans="1:11" x14ac:dyDescent="0.2">
      <c r="A555" s="27">
        <v>551</v>
      </c>
      <c r="B555" s="576"/>
      <c r="C555" s="314"/>
      <c r="D555" s="314"/>
      <c r="E555" s="43" t="e">
        <f>VLOOKUP(G555,'Sorten-, Stärkeschlüssel'!$D$2:$E$87,2,FALSE)</f>
        <v>#N/A</v>
      </c>
      <c r="F555" s="54"/>
      <c r="G555" s="315"/>
      <c r="H555" s="25">
        <f t="shared" si="8"/>
        <v>0</v>
      </c>
      <c r="I555" s="315"/>
      <c r="J555" s="316"/>
      <c r="K555" s="44" t="e">
        <f>VLOOKUP(J555,'Sorten-, Stärkeschlüssel'!$A$2:$B$22,2)</f>
        <v>#N/A</v>
      </c>
    </row>
    <row r="556" spans="1:11" x14ac:dyDescent="0.2">
      <c r="A556" s="27">
        <v>552</v>
      </c>
      <c r="B556" s="576"/>
      <c r="C556" s="314"/>
      <c r="D556" s="314"/>
      <c r="E556" s="43" t="e">
        <f>VLOOKUP(G556,'Sorten-, Stärkeschlüssel'!$D$2:$E$87,2,FALSE)</f>
        <v>#N/A</v>
      </c>
      <c r="F556" s="54"/>
      <c r="G556" s="315"/>
      <c r="H556" s="25">
        <f t="shared" si="8"/>
        <v>0</v>
      </c>
      <c r="I556" s="315"/>
      <c r="J556" s="316"/>
      <c r="K556" s="44" t="e">
        <f>VLOOKUP(J556,'Sorten-, Stärkeschlüssel'!$A$2:$B$22,2)</f>
        <v>#N/A</v>
      </c>
    </row>
    <row r="557" spans="1:11" x14ac:dyDescent="0.2">
      <c r="A557" s="27">
        <v>553</v>
      </c>
      <c r="B557" s="576"/>
      <c r="C557" s="314"/>
      <c r="D557" s="314"/>
      <c r="E557" s="43" t="e">
        <f>VLOOKUP(G557,'Sorten-, Stärkeschlüssel'!$D$2:$E$87,2,FALSE)</f>
        <v>#N/A</v>
      </c>
      <c r="F557" s="54"/>
      <c r="G557" s="315"/>
      <c r="H557" s="25">
        <f t="shared" si="8"/>
        <v>0</v>
      </c>
      <c r="I557" s="315"/>
      <c r="J557" s="316"/>
      <c r="K557" s="44" t="e">
        <f>VLOOKUP(J557,'Sorten-, Stärkeschlüssel'!$A$2:$B$22,2)</f>
        <v>#N/A</v>
      </c>
    </row>
    <row r="558" spans="1:11" x14ac:dyDescent="0.2">
      <c r="A558" s="27">
        <v>554</v>
      </c>
      <c r="B558" s="576"/>
      <c r="C558" s="314"/>
      <c r="D558" s="314"/>
      <c r="E558" s="43" t="e">
        <f>VLOOKUP(G558,'Sorten-, Stärkeschlüssel'!$D$2:$E$87,2,FALSE)</f>
        <v>#N/A</v>
      </c>
      <c r="F558" s="54"/>
      <c r="G558" s="315"/>
      <c r="H558" s="25">
        <f t="shared" si="8"/>
        <v>0</v>
      </c>
      <c r="I558" s="315"/>
      <c r="J558" s="316"/>
      <c r="K558" s="44" t="e">
        <f>VLOOKUP(J558,'Sorten-, Stärkeschlüssel'!$A$2:$B$22,2)</f>
        <v>#N/A</v>
      </c>
    </row>
    <row r="559" spans="1:11" x14ac:dyDescent="0.2">
      <c r="A559" s="27">
        <v>555</v>
      </c>
      <c r="B559" s="576"/>
      <c r="C559" s="314"/>
      <c r="D559" s="314"/>
      <c r="E559" s="43" t="e">
        <f>VLOOKUP(G559,'Sorten-, Stärkeschlüssel'!$D$2:$E$87,2,FALSE)</f>
        <v>#N/A</v>
      </c>
      <c r="F559" s="54"/>
      <c r="G559" s="315"/>
      <c r="H559" s="25">
        <f t="shared" si="8"/>
        <v>0</v>
      </c>
      <c r="I559" s="315"/>
      <c r="J559" s="316"/>
      <c r="K559" s="44" t="e">
        <f>VLOOKUP(J559,'Sorten-, Stärkeschlüssel'!$A$2:$B$22,2)</f>
        <v>#N/A</v>
      </c>
    </row>
    <row r="560" spans="1:11" x14ac:dyDescent="0.2">
      <c r="A560" s="27">
        <v>556</v>
      </c>
      <c r="B560" s="576"/>
      <c r="C560" s="314"/>
      <c r="D560" s="314"/>
      <c r="E560" s="43" t="e">
        <f>VLOOKUP(G560,'Sorten-, Stärkeschlüssel'!$D$2:$E$87,2,FALSE)</f>
        <v>#N/A</v>
      </c>
      <c r="F560" s="54"/>
      <c r="G560" s="315"/>
      <c r="H560" s="25">
        <f t="shared" si="8"/>
        <v>0</v>
      </c>
      <c r="I560" s="315"/>
      <c r="J560" s="316"/>
      <c r="K560" s="44" t="e">
        <f>VLOOKUP(J560,'Sorten-, Stärkeschlüssel'!$A$2:$B$22,2)</f>
        <v>#N/A</v>
      </c>
    </row>
    <row r="561" spans="1:11" x14ac:dyDescent="0.2">
      <c r="A561" s="27">
        <v>557</v>
      </c>
      <c r="B561" s="576"/>
      <c r="C561" s="314"/>
      <c r="D561" s="314"/>
      <c r="E561" s="43" t="e">
        <f>VLOOKUP(G561,'Sorten-, Stärkeschlüssel'!$D$2:$E$87,2,FALSE)</f>
        <v>#N/A</v>
      </c>
      <c r="F561" s="54"/>
      <c r="G561" s="315"/>
      <c r="H561" s="25">
        <f t="shared" si="8"/>
        <v>0</v>
      </c>
      <c r="I561" s="315"/>
      <c r="J561" s="316"/>
      <c r="K561" s="44" t="e">
        <f>VLOOKUP(J561,'Sorten-, Stärkeschlüssel'!$A$2:$B$22,2)</f>
        <v>#N/A</v>
      </c>
    </row>
    <row r="562" spans="1:11" x14ac:dyDescent="0.2">
      <c r="A562" s="27">
        <v>558</v>
      </c>
      <c r="B562" s="576"/>
      <c r="C562" s="314"/>
      <c r="D562" s="314"/>
      <c r="E562" s="43" t="e">
        <f>VLOOKUP(G562,'Sorten-, Stärkeschlüssel'!$D$2:$E$87,2,FALSE)</f>
        <v>#N/A</v>
      </c>
      <c r="F562" s="54"/>
      <c r="G562" s="315"/>
      <c r="H562" s="25">
        <f t="shared" si="8"/>
        <v>0</v>
      </c>
      <c r="I562" s="315"/>
      <c r="J562" s="316"/>
      <c r="K562" s="44" t="e">
        <f>VLOOKUP(J562,'Sorten-, Stärkeschlüssel'!$A$2:$B$22,2)</f>
        <v>#N/A</v>
      </c>
    </row>
    <row r="563" spans="1:11" x14ac:dyDescent="0.2">
      <c r="A563" s="27">
        <v>559</v>
      </c>
      <c r="B563" s="576"/>
      <c r="C563" s="314"/>
      <c r="D563" s="314"/>
      <c r="E563" s="43" t="e">
        <f>VLOOKUP(G563,'Sorten-, Stärkeschlüssel'!$D$2:$E$87,2,FALSE)</f>
        <v>#N/A</v>
      </c>
      <c r="F563" s="54"/>
      <c r="G563" s="315"/>
      <c r="H563" s="25">
        <f t="shared" si="8"/>
        <v>0</v>
      </c>
      <c r="I563" s="315"/>
      <c r="J563" s="316"/>
      <c r="K563" s="44" t="e">
        <f>VLOOKUP(J563,'Sorten-, Stärkeschlüssel'!$A$2:$B$22,2)</f>
        <v>#N/A</v>
      </c>
    </row>
    <row r="564" spans="1:11" x14ac:dyDescent="0.2">
      <c r="A564" s="27">
        <v>560</v>
      </c>
      <c r="B564" s="576"/>
      <c r="C564" s="314"/>
      <c r="D564" s="314"/>
      <c r="E564" s="43" t="e">
        <f>VLOOKUP(G564,'Sorten-, Stärkeschlüssel'!$D$2:$E$87,2,FALSE)</f>
        <v>#N/A</v>
      </c>
      <c r="F564" s="54"/>
      <c r="G564" s="315"/>
      <c r="H564" s="25">
        <f t="shared" si="8"/>
        <v>0</v>
      </c>
      <c r="I564" s="315"/>
      <c r="J564" s="316"/>
      <c r="K564" s="44" t="e">
        <f>VLOOKUP(J564,'Sorten-, Stärkeschlüssel'!$A$2:$B$22,2)</f>
        <v>#N/A</v>
      </c>
    </row>
    <row r="565" spans="1:11" x14ac:dyDescent="0.2">
      <c r="A565" s="27">
        <v>561</v>
      </c>
      <c r="B565" s="576"/>
      <c r="C565" s="314"/>
      <c r="D565" s="314"/>
      <c r="E565" s="43" t="e">
        <f>VLOOKUP(G565,'Sorten-, Stärkeschlüssel'!$D$2:$E$87,2,FALSE)</f>
        <v>#N/A</v>
      </c>
      <c r="F565" s="54"/>
      <c r="G565" s="315"/>
      <c r="H565" s="25">
        <f t="shared" si="8"/>
        <v>0</v>
      </c>
      <c r="I565" s="315"/>
      <c r="J565" s="316"/>
      <c r="K565" s="44" t="e">
        <f>VLOOKUP(J565,'Sorten-, Stärkeschlüssel'!$A$2:$B$22,2)</f>
        <v>#N/A</v>
      </c>
    </row>
    <row r="566" spans="1:11" x14ac:dyDescent="0.2">
      <c r="A566" s="27">
        <v>562</v>
      </c>
      <c r="B566" s="576"/>
      <c r="C566" s="314"/>
      <c r="D566" s="314"/>
      <c r="E566" s="43" t="e">
        <f>VLOOKUP(G566,'Sorten-, Stärkeschlüssel'!$D$2:$E$87,2,FALSE)</f>
        <v>#N/A</v>
      </c>
      <c r="F566" s="54"/>
      <c r="G566" s="315"/>
      <c r="H566" s="25">
        <f t="shared" si="8"/>
        <v>0</v>
      </c>
      <c r="I566" s="315"/>
      <c r="J566" s="316"/>
      <c r="K566" s="44" t="e">
        <f>VLOOKUP(J566,'Sorten-, Stärkeschlüssel'!$A$2:$B$22,2)</f>
        <v>#N/A</v>
      </c>
    </row>
    <row r="567" spans="1:11" x14ac:dyDescent="0.2">
      <c r="A567" s="27">
        <v>563</v>
      </c>
      <c r="B567" s="576"/>
      <c r="C567" s="314"/>
      <c r="D567" s="314"/>
      <c r="E567" s="43" t="e">
        <f>VLOOKUP(G567,'Sorten-, Stärkeschlüssel'!$D$2:$E$87,2,FALSE)</f>
        <v>#N/A</v>
      </c>
      <c r="F567" s="54"/>
      <c r="G567" s="315"/>
      <c r="H567" s="25">
        <f t="shared" si="8"/>
        <v>0</v>
      </c>
      <c r="I567" s="315"/>
      <c r="J567" s="316"/>
      <c r="K567" s="44" t="e">
        <f>VLOOKUP(J567,'Sorten-, Stärkeschlüssel'!$A$2:$B$22,2)</f>
        <v>#N/A</v>
      </c>
    </row>
    <row r="568" spans="1:11" x14ac:dyDescent="0.2">
      <c r="A568" s="27">
        <v>564</v>
      </c>
      <c r="B568" s="576"/>
      <c r="C568" s="314"/>
      <c r="D568" s="314"/>
      <c r="E568" s="43" t="e">
        <f>VLOOKUP(G568,'Sorten-, Stärkeschlüssel'!$D$2:$E$87,2,FALSE)</f>
        <v>#N/A</v>
      </c>
      <c r="F568" s="54"/>
      <c r="G568" s="315"/>
      <c r="H568" s="25">
        <f t="shared" si="8"/>
        <v>0</v>
      </c>
      <c r="I568" s="315"/>
      <c r="J568" s="316"/>
      <c r="K568" s="44" t="e">
        <f>VLOOKUP(J568,'Sorten-, Stärkeschlüssel'!$A$2:$B$22,2)</f>
        <v>#N/A</v>
      </c>
    </row>
    <row r="569" spans="1:11" x14ac:dyDescent="0.2">
      <c r="A569" s="27">
        <v>565</v>
      </c>
      <c r="B569" s="576"/>
      <c r="C569" s="314"/>
      <c r="D569" s="314"/>
      <c r="E569" s="43" t="e">
        <f>VLOOKUP(G569,'Sorten-, Stärkeschlüssel'!$D$2:$E$87,2,FALSE)</f>
        <v>#N/A</v>
      </c>
      <c r="F569" s="54"/>
      <c r="G569" s="315"/>
      <c r="H569" s="25">
        <f t="shared" si="8"/>
        <v>0</v>
      </c>
      <c r="I569" s="315"/>
      <c r="J569" s="316"/>
      <c r="K569" s="44" t="e">
        <f>VLOOKUP(J569,'Sorten-, Stärkeschlüssel'!$A$2:$B$22,2)</f>
        <v>#N/A</v>
      </c>
    </row>
    <row r="570" spans="1:11" x14ac:dyDescent="0.2">
      <c r="A570" s="27">
        <v>566</v>
      </c>
      <c r="B570" s="576"/>
      <c r="C570" s="314"/>
      <c r="D570" s="314"/>
      <c r="E570" s="43" t="e">
        <f>VLOOKUP(G570,'Sorten-, Stärkeschlüssel'!$D$2:$E$87,2,FALSE)</f>
        <v>#N/A</v>
      </c>
      <c r="F570" s="54"/>
      <c r="G570" s="315"/>
      <c r="H570" s="25">
        <f t="shared" si="8"/>
        <v>0</v>
      </c>
      <c r="I570" s="315"/>
      <c r="J570" s="316"/>
      <c r="K570" s="44" t="e">
        <f>VLOOKUP(J570,'Sorten-, Stärkeschlüssel'!$A$2:$B$22,2)</f>
        <v>#N/A</v>
      </c>
    </row>
    <row r="571" spans="1:11" x14ac:dyDescent="0.2">
      <c r="A571" s="27">
        <v>567</v>
      </c>
      <c r="B571" s="576"/>
      <c r="C571" s="314"/>
      <c r="D571" s="314"/>
      <c r="E571" s="43" t="e">
        <f>VLOOKUP(G571,'Sorten-, Stärkeschlüssel'!$D$2:$E$87,2,FALSE)</f>
        <v>#N/A</v>
      </c>
      <c r="F571" s="54"/>
      <c r="G571" s="315"/>
      <c r="H571" s="25">
        <f t="shared" si="8"/>
        <v>0</v>
      </c>
      <c r="I571" s="315"/>
      <c r="J571" s="316"/>
      <c r="K571" s="44" t="e">
        <f>VLOOKUP(J571,'Sorten-, Stärkeschlüssel'!$A$2:$B$22,2)</f>
        <v>#N/A</v>
      </c>
    </row>
    <row r="572" spans="1:11" x14ac:dyDescent="0.2">
      <c r="A572" s="27">
        <v>568</v>
      </c>
      <c r="B572" s="576"/>
      <c r="C572" s="314"/>
      <c r="D572" s="314"/>
      <c r="E572" s="43" t="e">
        <f>VLOOKUP(G572,'Sorten-, Stärkeschlüssel'!$D$2:$E$87,2,FALSE)</f>
        <v>#N/A</v>
      </c>
      <c r="F572" s="54"/>
      <c r="G572" s="315"/>
      <c r="H572" s="25">
        <f t="shared" si="8"/>
        <v>0</v>
      </c>
      <c r="I572" s="315"/>
      <c r="J572" s="316"/>
      <c r="K572" s="44" t="e">
        <f>VLOOKUP(J572,'Sorten-, Stärkeschlüssel'!$A$2:$B$22,2)</f>
        <v>#N/A</v>
      </c>
    </row>
    <row r="573" spans="1:11" x14ac:dyDescent="0.2">
      <c r="A573" s="27">
        <v>569</v>
      </c>
      <c r="B573" s="576"/>
      <c r="C573" s="314"/>
      <c r="D573" s="314"/>
      <c r="E573" s="43" t="e">
        <f>VLOOKUP(G573,'Sorten-, Stärkeschlüssel'!$D$2:$E$87,2,FALSE)</f>
        <v>#N/A</v>
      </c>
      <c r="F573" s="54"/>
      <c r="G573" s="315"/>
      <c r="H573" s="25">
        <f t="shared" si="8"/>
        <v>0</v>
      </c>
      <c r="I573" s="315"/>
      <c r="J573" s="316"/>
      <c r="K573" s="44" t="e">
        <f>VLOOKUP(J573,'Sorten-, Stärkeschlüssel'!$A$2:$B$22,2)</f>
        <v>#N/A</v>
      </c>
    </row>
    <row r="574" spans="1:11" x14ac:dyDescent="0.2">
      <c r="A574" s="27">
        <v>570</v>
      </c>
      <c r="B574" s="576"/>
      <c r="C574" s="314"/>
      <c r="D574" s="314"/>
      <c r="E574" s="43" t="e">
        <f>VLOOKUP(G574,'Sorten-, Stärkeschlüssel'!$D$2:$E$87,2,FALSE)</f>
        <v>#N/A</v>
      </c>
      <c r="F574" s="54"/>
      <c r="G574" s="315"/>
      <c r="H574" s="25">
        <f t="shared" si="8"/>
        <v>0</v>
      </c>
      <c r="I574" s="315"/>
      <c r="J574" s="316"/>
      <c r="K574" s="44" t="e">
        <f>VLOOKUP(J574,'Sorten-, Stärkeschlüssel'!$A$2:$B$22,2)</f>
        <v>#N/A</v>
      </c>
    </row>
    <row r="575" spans="1:11" x14ac:dyDescent="0.2">
      <c r="A575" s="27">
        <v>571</v>
      </c>
      <c r="B575" s="576"/>
      <c r="C575" s="314"/>
      <c r="D575" s="314"/>
      <c r="E575" s="43" t="e">
        <f>VLOOKUP(G575,'Sorten-, Stärkeschlüssel'!$D$2:$E$87,2,FALSE)</f>
        <v>#N/A</v>
      </c>
      <c r="F575" s="54"/>
      <c r="G575" s="315"/>
      <c r="H575" s="25">
        <f t="shared" si="8"/>
        <v>0</v>
      </c>
      <c r="I575" s="315"/>
      <c r="J575" s="316"/>
      <c r="K575" s="44" t="e">
        <f>VLOOKUP(J575,'Sorten-, Stärkeschlüssel'!$A$2:$B$22,2)</f>
        <v>#N/A</v>
      </c>
    </row>
    <row r="576" spans="1:11" x14ac:dyDescent="0.2">
      <c r="A576" s="27">
        <v>572</v>
      </c>
      <c r="B576" s="576"/>
      <c r="C576" s="314"/>
      <c r="D576" s="314"/>
      <c r="E576" s="43" t="e">
        <f>VLOOKUP(G576,'Sorten-, Stärkeschlüssel'!$D$2:$E$87,2,FALSE)</f>
        <v>#N/A</v>
      </c>
      <c r="F576" s="54"/>
      <c r="G576" s="315"/>
      <c r="H576" s="25">
        <f t="shared" si="8"/>
        <v>0</v>
      </c>
      <c r="I576" s="315"/>
      <c r="J576" s="316"/>
      <c r="K576" s="44" t="e">
        <f>VLOOKUP(J576,'Sorten-, Stärkeschlüssel'!$A$2:$B$22,2)</f>
        <v>#N/A</v>
      </c>
    </row>
    <row r="577" spans="1:11" x14ac:dyDescent="0.2">
      <c r="A577" s="27">
        <v>573</v>
      </c>
      <c r="B577" s="576"/>
      <c r="C577" s="314"/>
      <c r="D577" s="314"/>
      <c r="E577" s="43" t="e">
        <f>VLOOKUP(G577,'Sorten-, Stärkeschlüssel'!$D$2:$E$87,2,FALSE)</f>
        <v>#N/A</v>
      </c>
      <c r="F577" s="54"/>
      <c r="G577" s="315"/>
      <c r="H577" s="25">
        <f t="shared" si="8"/>
        <v>0</v>
      </c>
      <c r="I577" s="315"/>
      <c r="J577" s="316"/>
      <c r="K577" s="44" t="e">
        <f>VLOOKUP(J577,'Sorten-, Stärkeschlüssel'!$A$2:$B$22,2)</f>
        <v>#N/A</v>
      </c>
    </row>
    <row r="578" spans="1:11" x14ac:dyDescent="0.2">
      <c r="A578" s="27">
        <v>574</v>
      </c>
      <c r="B578" s="576"/>
      <c r="C578" s="314"/>
      <c r="D578" s="314"/>
      <c r="E578" s="43" t="e">
        <f>VLOOKUP(G578,'Sorten-, Stärkeschlüssel'!$D$2:$E$87,2,FALSE)</f>
        <v>#N/A</v>
      </c>
      <c r="F578" s="54"/>
      <c r="G578" s="315"/>
      <c r="H578" s="25">
        <f t="shared" si="8"/>
        <v>0</v>
      </c>
      <c r="I578" s="315"/>
      <c r="J578" s="316"/>
      <c r="K578" s="44" t="e">
        <f>VLOOKUP(J578,'Sorten-, Stärkeschlüssel'!$A$2:$B$22,2)</f>
        <v>#N/A</v>
      </c>
    </row>
    <row r="579" spans="1:11" x14ac:dyDescent="0.2">
      <c r="A579" s="27">
        <v>575</v>
      </c>
      <c r="B579" s="576"/>
      <c r="C579" s="314"/>
      <c r="D579" s="314"/>
      <c r="E579" s="43" t="e">
        <f>VLOOKUP(G579,'Sorten-, Stärkeschlüssel'!$D$2:$E$87,2,FALSE)</f>
        <v>#N/A</v>
      </c>
      <c r="F579" s="54"/>
      <c r="G579" s="315"/>
      <c r="H579" s="25">
        <f t="shared" si="8"/>
        <v>0</v>
      </c>
      <c r="I579" s="315"/>
      <c r="J579" s="316"/>
      <c r="K579" s="44" t="e">
        <f>VLOOKUP(J579,'Sorten-, Stärkeschlüssel'!$A$2:$B$22,2)</f>
        <v>#N/A</v>
      </c>
    </row>
    <row r="580" spans="1:11" x14ac:dyDescent="0.2">
      <c r="A580" s="27">
        <v>576</v>
      </c>
      <c r="B580" s="576"/>
      <c r="C580" s="314"/>
      <c r="D580" s="314"/>
      <c r="E580" s="43" t="e">
        <f>VLOOKUP(G580,'Sorten-, Stärkeschlüssel'!$D$2:$E$87,2,FALSE)</f>
        <v>#N/A</v>
      </c>
      <c r="F580" s="54"/>
      <c r="G580" s="315"/>
      <c r="H580" s="25">
        <f t="shared" si="8"/>
        <v>0</v>
      </c>
      <c r="I580" s="315"/>
      <c r="J580" s="316"/>
      <c r="K580" s="44" t="e">
        <f>VLOOKUP(J580,'Sorten-, Stärkeschlüssel'!$A$2:$B$22,2)</f>
        <v>#N/A</v>
      </c>
    </row>
    <row r="581" spans="1:11" x14ac:dyDescent="0.2">
      <c r="A581" s="27">
        <v>577</v>
      </c>
      <c r="B581" s="576"/>
      <c r="C581" s="314"/>
      <c r="D581" s="314"/>
      <c r="E581" s="43" t="e">
        <f>VLOOKUP(G581,'Sorten-, Stärkeschlüssel'!$D$2:$E$87,2,FALSE)</f>
        <v>#N/A</v>
      </c>
      <c r="F581" s="54"/>
      <c r="G581" s="315"/>
      <c r="H581" s="25">
        <f t="shared" ref="H581:H644" si="9">PRODUCT(G581/200*G581/200*3.1415*F581)</f>
        <v>0</v>
      </c>
      <c r="I581" s="315"/>
      <c r="J581" s="316"/>
      <c r="K581" s="44" t="e">
        <f>VLOOKUP(J581,'Sorten-, Stärkeschlüssel'!$A$2:$B$22,2)</f>
        <v>#N/A</v>
      </c>
    </row>
    <row r="582" spans="1:11" x14ac:dyDescent="0.2">
      <c r="A582" s="27">
        <v>578</v>
      </c>
      <c r="B582" s="576"/>
      <c r="C582" s="314"/>
      <c r="D582" s="314"/>
      <c r="E582" s="43" t="e">
        <f>VLOOKUP(G582,'Sorten-, Stärkeschlüssel'!$D$2:$E$87,2,FALSE)</f>
        <v>#N/A</v>
      </c>
      <c r="F582" s="54"/>
      <c r="G582" s="315"/>
      <c r="H582" s="25">
        <f t="shared" si="9"/>
        <v>0</v>
      </c>
      <c r="I582" s="315"/>
      <c r="J582" s="316"/>
      <c r="K582" s="44" t="e">
        <f>VLOOKUP(J582,'Sorten-, Stärkeschlüssel'!$A$2:$B$22,2)</f>
        <v>#N/A</v>
      </c>
    </row>
    <row r="583" spans="1:11" x14ac:dyDescent="0.2">
      <c r="A583" s="27">
        <v>579</v>
      </c>
      <c r="B583" s="576"/>
      <c r="C583" s="314"/>
      <c r="D583" s="314"/>
      <c r="E583" s="43" t="e">
        <f>VLOOKUP(G583,'Sorten-, Stärkeschlüssel'!$D$2:$E$87,2,FALSE)</f>
        <v>#N/A</v>
      </c>
      <c r="F583" s="54"/>
      <c r="G583" s="315"/>
      <c r="H583" s="25">
        <f t="shared" si="9"/>
        <v>0</v>
      </c>
      <c r="I583" s="315"/>
      <c r="J583" s="316"/>
      <c r="K583" s="44" t="e">
        <f>VLOOKUP(J583,'Sorten-, Stärkeschlüssel'!$A$2:$B$22,2)</f>
        <v>#N/A</v>
      </c>
    </row>
    <row r="584" spans="1:11" x14ac:dyDescent="0.2">
      <c r="A584" s="27">
        <v>580</v>
      </c>
      <c r="B584" s="576"/>
      <c r="C584" s="314"/>
      <c r="D584" s="314"/>
      <c r="E584" s="43" t="e">
        <f>VLOOKUP(G584,'Sorten-, Stärkeschlüssel'!$D$2:$E$87,2,FALSE)</f>
        <v>#N/A</v>
      </c>
      <c r="F584" s="54"/>
      <c r="G584" s="315"/>
      <c r="H584" s="25">
        <f t="shared" si="9"/>
        <v>0</v>
      </c>
      <c r="I584" s="315"/>
      <c r="J584" s="316"/>
      <c r="K584" s="44" t="e">
        <f>VLOOKUP(J584,'Sorten-, Stärkeschlüssel'!$A$2:$B$22,2)</f>
        <v>#N/A</v>
      </c>
    </row>
    <row r="585" spans="1:11" x14ac:dyDescent="0.2">
      <c r="A585" s="27">
        <v>581</v>
      </c>
      <c r="B585" s="576"/>
      <c r="C585" s="314"/>
      <c r="D585" s="314"/>
      <c r="E585" s="43" t="e">
        <f>VLOOKUP(G585,'Sorten-, Stärkeschlüssel'!$D$2:$E$87,2,FALSE)</f>
        <v>#N/A</v>
      </c>
      <c r="F585" s="54"/>
      <c r="G585" s="315"/>
      <c r="H585" s="25">
        <f t="shared" si="9"/>
        <v>0</v>
      </c>
      <c r="I585" s="315"/>
      <c r="J585" s="316"/>
      <c r="K585" s="44" t="e">
        <f>VLOOKUP(J585,'Sorten-, Stärkeschlüssel'!$A$2:$B$22,2)</f>
        <v>#N/A</v>
      </c>
    </row>
    <row r="586" spans="1:11" x14ac:dyDescent="0.2">
      <c r="A586" s="27">
        <v>582</v>
      </c>
      <c r="B586" s="576"/>
      <c r="C586" s="314"/>
      <c r="D586" s="314"/>
      <c r="E586" s="43" t="e">
        <f>VLOOKUP(G586,'Sorten-, Stärkeschlüssel'!$D$2:$E$87,2,FALSE)</f>
        <v>#N/A</v>
      </c>
      <c r="F586" s="54"/>
      <c r="G586" s="315"/>
      <c r="H586" s="25">
        <f t="shared" si="9"/>
        <v>0</v>
      </c>
      <c r="I586" s="315"/>
      <c r="J586" s="316"/>
      <c r="K586" s="44" t="e">
        <f>VLOOKUP(J586,'Sorten-, Stärkeschlüssel'!$A$2:$B$22,2)</f>
        <v>#N/A</v>
      </c>
    </row>
    <row r="587" spans="1:11" x14ac:dyDescent="0.2">
      <c r="A587" s="27">
        <v>583</v>
      </c>
      <c r="B587" s="576"/>
      <c r="C587" s="314"/>
      <c r="D587" s="314"/>
      <c r="E587" s="43" t="e">
        <f>VLOOKUP(G587,'Sorten-, Stärkeschlüssel'!$D$2:$E$87,2,FALSE)</f>
        <v>#N/A</v>
      </c>
      <c r="F587" s="54"/>
      <c r="G587" s="315"/>
      <c r="H587" s="25">
        <f t="shared" si="9"/>
        <v>0</v>
      </c>
      <c r="I587" s="315"/>
      <c r="J587" s="316"/>
      <c r="K587" s="44" t="e">
        <f>VLOOKUP(J587,'Sorten-, Stärkeschlüssel'!$A$2:$B$22,2)</f>
        <v>#N/A</v>
      </c>
    </row>
    <row r="588" spans="1:11" x14ac:dyDescent="0.2">
      <c r="A588" s="27">
        <v>584</v>
      </c>
      <c r="B588" s="576"/>
      <c r="C588" s="314"/>
      <c r="D588" s="314"/>
      <c r="E588" s="43" t="e">
        <f>VLOOKUP(G588,'Sorten-, Stärkeschlüssel'!$D$2:$E$87,2,FALSE)</f>
        <v>#N/A</v>
      </c>
      <c r="F588" s="54"/>
      <c r="G588" s="315"/>
      <c r="H588" s="25">
        <f t="shared" si="9"/>
        <v>0</v>
      </c>
      <c r="I588" s="315"/>
      <c r="J588" s="316"/>
      <c r="K588" s="44" t="e">
        <f>VLOOKUP(J588,'Sorten-, Stärkeschlüssel'!$A$2:$B$22,2)</f>
        <v>#N/A</v>
      </c>
    </row>
    <row r="589" spans="1:11" x14ac:dyDescent="0.2">
      <c r="A589" s="27">
        <v>585</v>
      </c>
      <c r="B589" s="576"/>
      <c r="C589" s="314"/>
      <c r="D589" s="314"/>
      <c r="E589" s="43" t="e">
        <f>VLOOKUP(G589,'Sorten-, Stärkeschlüssel'!$D$2:$E$87,2,FALSE)</f>
        <v>#N/A</v>
      </c>
      <c r="F589" s="54"/>
      <c r="G589" s="315"/>
      <c r="H589" s="25">
        <f t="shared" si="9"/>
        <v>0</v>
      </c>
      <c r="I589" s="315"/>
      <c r="J589" s="316"/>
      <c r="K589" s="44" t="e">
        <f>VLOOKUP(J589,'Sorten-, Stärkeschlüssel'!$A$2:$B$22,2)</f>
        <v>#N/A</v>
      </c>
    </row>
    <row r="590" spans="1:11" x14ac:dyDescent="0.2">
      <c r="A590" s="27">
        <v>586</v>
      </c>
      <c r="B590" s="576"/>
      <c r="C590" s="314"/>
      <c r="D590" s="314"/>
      <c r="E590" s="43" t="e">
        <f>VLOOKUP(G590,'Sorten-, Stärkeschlüssel'!$D$2:$E$87,2,FALSE)</f>
        <v>#N/A</v>
      </c>
      <c r="F590" s="54"/>
      <c r="G590" s="315"/>
      <c r="H590" s="25">
        <f t="shared" si="9"/>
        <v>0</v>
      </c>
      <c r="I590" s="315"/>
      <c r="J590" s="316"/>
      <c r="K590" s="44" t="e">
        <f>VLOOKUP(J590,'Sorten-, Stärkeschlüssel'!$A$2:$B$22,2)</f>
        <v>#N/A</v>
      </c>
    </row>
    <row r="591" spans="1:11" x14ac:dyDescent="0.2">
      <c r="A591" s="27">
        <v>587</v>
      </c>
      <c r="B591" s="576"/>
      <c r="C591" s="314"/>
      <c r="D591" s="314"/>
      <c r="E591" s="43" t="e">
        <f>VLOOKUP(G591,'Sorten-, Stärkeschlüssel'!$D$2:$E$87,2,FALSE)</f>
        <v>#N/A</v>
      </c>
      <c r="F591" s="54"/>
      <c r="G591" s="315"/>
      <c r="H591" s="25">
        <f t="shared" si="9"/>
        <v>0</v>
      </c>
      <c r="I591" s="315"/>
      <c r="J591" s="316"/>
      <c r="K591" s="44" t="e">
        <f>VLOOKUP(J591,'Sorten-, Stärkeschlüssel'!$A$2:$B$22,2)</f>
        <v>#N/A</v>
      </c>
    </row>
    <row r="592" spans="1:11" x14ac:dyDescent="0.2">
      <c r="A592" s="27">
        <v>588</v>
      </c>
      <c r="B592" s="576"/>
      <c r="C592" s="314"/>
      <c r="D592" s="314"/>
      <c r="E592" s="43" t="e">
        <f>VLOOKUP(G592,'Sorten-, Stärkeschlüssel'!$D$2:$E$87,2,FALSE)</f>
        <v>#N/A</v>
      </c>
      <c r="F592" s="54"/>
      <c r="G592" s="315"/>
      <c r="H592" s="25">
        <f t="shared" si="9"/>
        <v>0</v>
      </c>
      <c r="I592" s="315"/>
      <c r="J592" s="316"/>
      <c r="K592" s="44" t="e">
        <f>VLOOKUP(J592,'Sorten-, Stärkeschlüssel'!$A$2:$B$22,2)</f>
        <v>#N/A</v>
      </c>
    </row>
    <row r="593" spans="1:11" x14ac:dyDescent="0.2">
      <c r="A593" s="27">
        <v>589</v>
      </c>
      <c r="B593" s="576"/>
      <c r="C593" s="314"/>
      <c r="D593" s="314"/>
      <c r="E593" s="43" t="e">
        <f>VLOOKUP(G593,'Sorten-, Stärkeschlüssel'!$D$2:$E$87,2,FALSE)</f>
        <v>#N/A</v>
      </c>
      <c r="F593" s="54"/>
      <c r="G593" s="315"/>
      <c r="H593" s="25">
        <f t="shared" si="9"/>
        <v>0</v>
      </c>
      <c r="I593" s="315"/>
      <c r="J593" s="316"/>
      <c r="K593" s="44" t="e">
        <f>VLOOKUP(J593,'Sorten-, Stärkeschlüssel'!$A$2:$B$22,2)</f>
        <v>#N/A</v>
      </c>
    </row>
    <row r="594" spans="1:11" x14ac:dyDescent="0.2">
      <c r="A594" s="27">
        <v>590</v>
      </c>
      <c r="B594" s="576"/>
      <c r="C594" s="314"/>
      <c r="D594" s="314"/>
      <c r="E594" s="43" t="e">
        <f>VLOOKUP(G594,'Sorten-, Stärkeschlüssel'!$D$2:$E$87,2,FALSE)</f>
        <v>#N/A</v>
      </c>
      <c r="F594" s="54"/>
      <c r="G594" s="315"/>
      <c r="H594" s="25">
        <f t="shared" si="9"/>
        <v>0</v>
      </c>
      <c r="I594" s="315"/>
      <c r="J594" s="316"/>
      <c r="K594" s="44" t="e">
        <f>VLOOKUP(J594,'Sorten-, Stärkeschlüssel'!$A$2:$B$22,2)</f>
        <v>#N/A</v>
      </c>
    </row>
    <row r="595" spans="1:11" x14ac:dyDescent="0.2">
      <c r="A595" s="27">
        <v>591</v>
      </c>
      <c r="B595" s="576"/>
      <c r="C595" s="314"/>
      <c r="D595" s="314"/>
      <c r="E595" s="43" t="e">
        <f>VLOOKUP(G595,'Sorten-, Stärkeschlüssel'!$D$2:$E$87,2,FALSE)</f>
        <v>#N/A</v>
      </c>
      <c r="F595" s="54"/>
      <c r="G595" s="315"/>
      <c r="H595" s="25">
        <f t="shared" si="9"/>
        <v>0</v>
      </c>
      <c r="I595" s="315"/>
      <c r="J595" s="316"/>
      <c r="K595" s="44" t="e">
        <f>VLOOKUP(J595,'Sorten-, Stärkeschlüssel'!$A$2:$B$22,2)</f>
        <v>#N/A</v>
      </c>
    </row>
    <row r="596" spans="1:11" x14ac:dyDescent="0.2">
      <c r="A596" s="27">
        <v>592</v>
      </c>
      <c r="B596" s="576"/>
      <c r="C596" s="314"/>
      <c r="D596" s="314"/>
      <c r="E596" s="43" t="e">
        <f>VLOOKUP(G596,'Sorten-, Stärkeschlüssel'!$D$2:$E$87,2,FALSE)</f>
        <v>#N/A</v>
      </c>
      <c r="F596" s="54"/>
      <c r="G596" s="315"/>
      <c r="H596" s="25">
        <f t="shared" si="9"/>
        <v>0</v>
      </c>
      <c r="I596" s="315"/>
      <c r="J596" s="316"/>
      <c r="K596" s="44" t="e">
        <f>VLOOKUP(J596,'Sorten-, Stärkeschlüssel'!$A$2:$B$22,2)</f>
        <v>#N/A</v>
      </c>
    </row>
    <row r="597" spans="1:11" x14ac:dyDescent="0.2">
      <c r="A597" s="27">
        <v>593</v>
      </c>
      <c r="B597" s="576"/>
      <c r="C597" s="314"/>
      <c r="D597" s="314"/>
      <c r="E597" s="43" t="e">
        <f>VLOOKUP(G597,'Sorten-, Stärkeschlüssel'!$D$2:$E$87,2,FALSE)</f>
        <v>#N/A</v>
      </c>
      <c r="F597" s="54"/>
      <c r="G597" s="315"/>
      <c r="H597" s="25">
        <f t="shared" si="9"/>
        <v>0</v>
      </c>
      <c r="I597" s="315"/>
      <c r="J597" s="316"/>
      <c r="K597" s="44" t="e">
        <f>VLOOKUP(J597,'Sorten-, Stärkeschlüssel'!$A$2:$B$22,2)</f>
        <v>#N/A</v>
      </c>
    </row>
    <row r="598" spans="1:11" x14ac:dyDescent="0.2">
      <c r="A598" s="27">
        <v>594</v>
      </c>
      <c r="B598" s="576"/>
      <c r="C598" s="314"/>
      <c r="D598" s="314"/>
      <c r="E598" s="43" t="e">
        <f>VLOOKUP(G598,'Sorten-, Stärkeschlüssel'!$D$2:$E$87,2,FALSE)</f>
        <v>#N/A</v>
      </c>
      <c r="F598" s="54"/>
      <c r="G598" s="315"/>
      <c r="H598" s="25">
        <f t="shared" si="9"/>
        <v>0</v>
      </c>
      <c r="I598" s="315"/>
      <c r="J598" s="316"/>
      <c r="K598" s="44" t="e">
        <f>VLOOKUP(J598,'Sorten-, Stärkeschlüssel'!$A$2:$B$22,2)</f>
        <v>#N/A</v>
      </c>
    </row>
    <row r="599" spans="1:11" x14ac:dyDescent="0.2">
      <c r="A599" s="27">
        <v>595</v>
      </c>
      <c r="B599" s="576"/>
      <c r="C599" s="314"/>
      <c r="D599" s="314"/>
      <c r="E599" s="43" t="e">
        <f>VLOOKUP(G599,'Sorten-, Stärkeschlüssel'!$D$2:$E$87,2,FALSE)</f>
        <v>#N/A</v>
      </c>
      <c r="F599" s="54"/>
      <c r="G599" s="315"/>
      <c r="H599" s="25">
        <f t="shared" si="9"/>
        <v>0</v>
      </c>
      <c r="I599" s="315"/>
      <c r="J599" s="316"/>
      <c r="K599" s="44" t="e">
        <f>VLOOKUP(J599,'Sorten-, Stärkeschlüssel'!$A$2:$B$22,2)</f>
        <v>#N/A</v>
      </c>
    </row>
    <row r="600" spans="1:11" x14ac:dyDescent="0.2">
      <c r="A600" s="27">
        <v>596</v>
      </c>
      <c r="B600" s="576"/>
      <c r="C600" s="314"/>
      <c r="D600" s="314"/>
      <c r="E600" s="43" t="e">
        <f>VLOOKUP(G600,'Sorten-, Stärkeschlüssel'!$D$2:$E$87,2,FALSE)</f>
        <v>#N/A</v>
      </c>
      <c r="F600" s="54"/>
      <c r="G600" s="315"/>
      <c r="H600" s="25">
        <f t="shared" si="9"/>
        <v>0</v>
      </c>
      <c r="I600" s="315"/>
      <c r="J600" s="316"/>
      <c r="K600" s="44" t="e">
        <f>VLOOKUP(J600,'Sorten-, Stärkeschlüssel'!$A$2:$B$22,2)</f>
        <v>#N/A</v>
      </c>
    </row>
    <row r="601" spans="1:11" x14ac:dyDescent="0.2">
      <c r="A601" s="27">
        <v>597</v>
      </c>
      <c r="B601" s="576"/>
      <c r="C601" s="314"/>
      <c r="D601" s="314"/>
      <c r="E601" s="43" t="e">
        <f>VLOOKUP(G601,'Sorten-, Stärkeschlüssel'!$D$2:$E$87,2,FALSE)</f>
        <v>#N/A</v>
      </c>
      <c r="F601" s="54"/>
      <c r="G601" s="315"/>
      <c r="H601" s="25">
        <f t="shared" si="9"/>
        <v>0</v>
      </c>
      <c r="I601" s="315"/>
      <c r="J601" s="316"/>
      <c r="K601" s="44" t="e">
        <f>VLOOKUP(J601,'Sorten-, Stärkeschlüssel'!$A$2:$B$22,2)</f>
        <v>#N/A</v>
      </c>
    </row>
    <row r="602" spans="1:11" x14ac:dyDescent="0.2">
      <c r="A602" s="27">
        <v>598</v>
      </c>
      <c r="B602" s="576"/>
      <c r="C602" s="314"/>
      <c r="D602" s="314"/>
      <c r="E602" s="43" t="e">
        <f>VLOOKUP(G602,'Sorten-, Stärkeschlüssel'!$D$2:$E$87,2,FALSE)</f>
        <v>#N/A</v>
      </c>
      <c r="F602" s="54"/>
      <c r="G602" s="315"/>
      <c r="H602" s="25">
        <f t="shared" si="9"/>
        <v>0</v>
      </c>
      <c r="I602" s="315"/>
      <c r="J602" s="316"/>
      <c r="K602" s="44" t="e">
        <f>VLOOKUP(J602,'Sorten-, Stärkeschlüssel'!$A$2:$B$22,2)</f>
        <v>#N/A</v>
      </c>
    </row>
    <row r="603" spans="1:11" x14ac:dyDescent="0.2">
      <c r="A603" s="27">
        <v>599</v>
      </c>
      <c r="B603" s="576"/>
      <c r="C603" s="314"/>
      <c r="D603" s="314"/>
      <c r="E603" s="43" t="e">
        <f>VLOOKUP(G603,'Sorten-, Stärkeschlüssel'!$D$2:$E$87,2,FALSE)</f>
        <v>#N/A</v>
      </c>
      <c r="F603" s="54"/>
      <c r="G603" s="315"/>
      <c r="H603" s="25">
        <f t="shared" si="9"/>
        <v>0</v>
      </c>
      <c r="I603" s="315"/>
      <c r="J603" s="316"/>
      <c r="K603" s="44" t="e">
        <f>VLOOKUP(J603,'Sorten-, Stärkeschlüssel'!$A$2:$B$22,2)</f>
        <v>#N/A</v>
      </c>
    </row>
    <row r="604" spans="1:11" x14ac:dyDescent="0.2">
      <c r="A604" s="27">
        <v>600</v>
      </c>
      <c r="B604" s="576"/>
      <c r="C604" s="314"/>
      <c r="D604" s="314"/>
      <c r="E604" s="43" t="e">
        <f>VLOOKUP(G604,'Sorten-, Stärkeschlüssel'!$D$2:$E$87,2,FALSE)</f>
        <v>#N/A</v>
      </c>
      <c r="F604" s="54"/>
      <c r="G604" s="315"/>
      <c r="H604" s="25">
        <f t="shared" si="9"/>
        <v>0</v>
      </c>
      <c r="I604" s="315"/>
      <c r="J604" s="316"/>
      <c r="K604" s="44" t="e">
        <f>VLOOKUP(J604,'Sorten-, Stärkeschlüssel'!$A$2:$B$22,2)</f>
        <v>#N/A</v>
      </c>
    </row>
    <row r="605" spans="1:11" x14ac:dyDescent="0.2">
      <c r="A605" s="27">
        <v>601</v>
      </c>
      <c r="B605" s="576"/>
      <c r="C605" s="314"/>
      <c r="D605" s="314"/>
      <c r="E605" s="43" t="e">
        <f>VLOOKUP(G605,'Sorten-, Stärkeschlüssel'!$D$2:$E$87,2,FALSE)</f>
        <v>#N/A</v>
      </c>
      <c r="F605" s="54"/>
      <c r="G605" s="315"/>
      <c r="H605" s="25">
        <f t="shared" si="9"/>
        <v>0</v>
      </c>
      <c r="I605" s="315"/>
      <c r="J605" s="316"/>
      <c r="K605" s="44" t="e">
        <f>VLOOKUP(J605,'Sorten-, Stärkeschlüssel'!$A$2:$B$22,2)</f>
        <v>#N/A</v>
      </c>
    </row>
    <row r="606" spans="1:11" x14ac:dyDescent="0.2">
      <c r="A606" s="27">
        <v>602</v>
      </c>
      <c r="B606" s="576"/>
      <c r="C606" s="314"/>
      <c r="D606" s="314"/>
      <c r="E606" s="43" t="e">
        <f>VLOOKUP(G606,'Sorten-, Stärkeschlüssel'!$D$2:$E$87,2,FALSE)</f>
        <v>#N/A</v>
      </c>
      <c r="F606" s="54"/>
      <c r="G606" s="315"/>
      <c r="H606" s="25">
        <f t="shared" si="9"/>
        <v>0</v>
      </c>
      <c r="I606" s="315"/>
      <c r="J606" s="316"/>
      <c r="K606" s="44" t="e">
        <f>VLOOKUP(J606,'Sorten-, Stärkeschlüssel'!$A$2:$B$22,2)</f>
        <v>#N/A</v>
      </c>
    </row>
    <row r="607" spans="1:11" x14ac:dyDescent="0.2">
      <c r="A607" s="27">
        <v>603</v>
      </c>
      <c r="B607" s="576"/>
      <c r="C607" s="314"/>
      <c r="D607" s="314"/>
      <c r="E607" s="43" t="e">
        <f>VLOOKUP(G607,'Sorten-, Stärkeschlüssel'!$D$2:$E$87,2,FALSE)</f>
        <v>#N/A</v>
      </c>
      <c r="F607" s="54"/>
      <c r="G607" s="315"/>
      <c r="H607" s="25">
        <f t="shared" si="9"/>
        <v>0</v>
      </c>
      <c r="I607" s="315"/>
      <c r="J607" s="316"/>
      <c r="K607" s="44" t="e">
        <f>VLOOKUP(J607,'Sorten-, Stärkeschlüssel'!$A$2:$B$22,2)</f>
        <v>#N/A</v>
      </c>
    </row>
    <row r="608" spans="1:11" x14ac:dyDescent="0.2">
      <c r="A608" s="27">
        <v>604</v>
      </c>
      <c r="B608" s="576"/>
      <c r="C608" s="314"/>
      <c r="D608" s="314"/>
      <c r="E608" s="43" t="e">
        <f>VLOOKUP(G608,'Sorten-, Stärkeschlüssel'!$D$2:$E$87,2,FALSE)</f>
        <v>#N/A</v>
      </c>
      <c r="F608" s="54"/>
      <c r="G608" s="315"/>
      <c r="H608" s="25">
        <f t="shared" si="9"/>
        <v>0</v>
      </c>
      <c r="I608" s="315"/>
      <c r="J608" s="316"/>
      <c r="K608" s="44" t="e">
        <f>VLOOKUP(J608,'Sorten-, Stärkeschlüssel'!$A$2:$B$22,2)</f>
        <v>#N/A</v>
      </c>
    </row>
    <row r="609" spans="1:11" x14ac:dyDescent="0.2">
      <c r="A609" s="27">
        <v>605</v>
      </c>
      <c r="B609" s="576"/>
      <c r="C609" s="314"/>
      <c r="D609" s="314"/>
      <c r="E609" s="43" t="e">
        <f>VLOOKUP(G609,'Sorten-, Stärkeschlüssel'!$D$2:$E$87,2,FALSE)</f>
        <v>#N/A</v>
      </c>
      <c r="F609" s="54"/>
      <c r="G609" s="315"/>
      <c r="H609" s="25">
        <f t="shared" si="9"/>
        <v>0</v>
      </c>
      <c r="I609" s="315"/>
      <c r="J609" s="316"/>
      <c r="K609" s="44" t="e">
        <f>VLOOKUP(J609,'Sorten-, Stärkeschlüssel'!$A$2:$B$22,2)</f>
        <v>#N/A</v>
      </c>
    </row>
    <row r="610" spans="1:11" x14ac:dyDescent="0.2">
      <c r="A610" s="27">
        <v>606</v>
      </c>
      <c r="B610" s="576"/>
      <c r="C610" s="314"/>
      <c r="D610" s="314"/>
      <c r="E610" s="43" t="e">
        <f>VLOOKUP(G610,'Sorten-, Stärkeschlüssel'!$D$2:$E$87,2,FALSE)</f>
        <v>#N/A</v>
      </c>
      <c r="F610" s="54"/>
      <c r="G610" s="315"/>
      <c r="H610" s="25">
        <f t="shared" si="9"/>
        <v>0</v>
      </c>
      <c r="I610" s="315"/>
      <c r="J610" s="316"/>
      <c r="K610" s="44" t="e">
        <f>VLOOKUP(J610,'Sorten-, Stärkeschlüssel'!$A$2:$B$22,2)</f>
        <v>#N/A</v>
      </c>
    </row>
    <row r="611" spans="1:11" x14ac:dyDescent="0.2">
      <c r="A611" s="27">
        <v>607</v>
      </c>
      <c r="B611" s="576"/>
      <c r="C611" s="314"/>
      <c r="D611" s="314"/>
      <c r="E611" s="43" t="e">
        <f>VLOOKUP(G611,'Sorten-, Stärkeschlüssel'!$D$2:$E$87,2,FALSE)</f>
        <v>#N/A</v>
      </c>
      <c r="F611" s="54"/>
      <c r="G611" s="315"/>
      <c r="H611" s="25">
        <f t="shared" si="9"/>
        <v>0</v>
      </c>
      <c r="I611" s="315"/>
      <c r="J611" s="316"/>
      <c r="K611" s="44" t="e">
        <f>VLOOKUP(J611,'Sorten-, Stärkeschlüssel'!$A$2:$B$22,2)</f>
        <v>#N/A</v>
      </c>
    </row>
    <row r="612" spans="1:11" x14ac:dyDescent="0.2">
      <c r="A612" s="27">
        <v>608</v>
      </c>
      <c r="B612" s="576"/>
      <c r="C612" s="314"/>
      <c r="D612" s="314"/>
      <c r="E612" s="43" t="e">
        <f>VLOOKUP(G612,'Sorten-, Stärkeschlüssel'!$D$2:$E$87,2,FALSE)</f>
        <v>#N/A</v>
      </c>
      <c r="F612" s="54"/>
      <c r="G612" s="315"/>
      <c r="H612" s="25">
        <f t="shared" si="9"/>
        <v>0</v>
      </c>
      <c r="I612" s="315"/>
      <c r="J612" s="316"/>
      <c r="K612" s="44" t="e">
        <f>VLOOKUP(J612,'Sorten-, Stärkeschlüssel'!$A$2:$B$22,2)</f>
        <v>#N/A</v>
      </c>
    </row>
    <row r="613" spans="1:11" x14ac:dyDescent="0.2">
      <c r="A613" s="27">
        <v>609</v>
      </c>
      <c r="B613" s="576"/>
      <c r="C613" s="314"/>
      <c r="D613" s="314"/>
      <c r="E613" s="43" t="e">
        <f>VLOOKUP(G613,'Sorten-, Stärkeschlüssel'!$D$2:$E$87,2,FALSE)</f>
        <v>#N/A</v>
      </c>
      <c r="F613" s="54"/>
      <c r="G613" s="315"/>
      <c r="H613" s="25">
        <f t="shared" si="9"/>
        <v>0</v>
      </c>
      <c r="I613" s="315"/>
      <c r="J613" s="316"/>
      <c r="K613" s="44" t="e">
        <f>VLOOKUP(J613,'Sorten-, Stärkeschlüssel'!$A$2:$B$22,2)</f>
        <v>#N/A</v>
      </c>
    </row>
    <row r="614" spans="1:11" x14ac:dyDescent="0.2">
      <c r="A614" s="27">
        <v>610</v>
      </c>
      <c r="B614" s="576"/>
      <c r="C614" s="314"/>
      <c r="D614" s="314"/>
      <c r="E614" s="43" t="e">
        <f>VLOOKUP(G614,'Sorten-, Stärkeschlüssel'!$D$2:$E$87,2,FALSE)</f>
        <v>#N/A</v>
      </c>
      <c r="F614" s="54"/>
      <c r="G614" s="315"/>
      <c r="H614" s="25">
        <f t="shared" si="9"/>
        <v>0</v>
      </c>
      <c r="I614" s="315"/>
      <c r="J614" s="316"/>
      <c r="K614" s="44" t="e">
        <f>VLOOKUP(J614,'Sorten-, Stärkeschlüssel'!$A$2:$B$22,2)</f>
        <v>#N/A</v>
      </c>
    </row>
    <row r="615" spans="1:11" x14ac:dyDescent="0.2">
      <c r="A615" s="27">
        <v>611</v>
      </c>
      <c r="B615" s="576"/>
      <c r="C615" s="314"/>
      <c r="D615" s="314"/>
      <c r="E615" s="43" t="e">
        <f>VLOOKUP(G615,'Sorten-, Stärkeschlüssel'!$D$2:$E$87,2,FALSE)</f>
        <v>#N/A</v>
      </c>
      <c r="F615" s="54"/>
      <c r="G615" s="315"/>
      <c r="H615" s="25">
        <f t="shared" si="9"/>
        <v>0</v>
      </c>
      <c r="I615" s="315"/>
      <c r="J615" s="316"/>
      <c r="K615" s="44" t="e">
        <f>VLOOKUP(J615,'Sorten-, Stärkeschlüssel'!$A$2:$B$22,2)</f>
        <v>#N/A</v>
      </c>
    </row>
    <row r="616" spans="1:11" x14ac:dyDescent="0.2">
      <c r="A616" s="27">
        <v>612</v>
      </c>
      <c r="B616" s="576"/>
      <c r="C616" s="314"/>
      <c r="D616" s="314"/>
      <c r="E616" s="43" t="e">
        <f>VLOOKUP(G616,'Sorten-, Stärkeschlüssel'!$D$2:$E$87,2,FALSE)</f>
        <v>#N/A</v>
      </c>
      <c r="F616" s="54"/>
      <c r="G616" s="315"/>
      <c r="H616" s="25">
        <f t="shared" si="9"/>
        <v>0</v>
      </c>
      <c r="I616" s="315"/>
      <c r="J616" s="316"/>
      <c r="K616" s="44" t="e">
        <f>VLOOKUP(J616,'Sorten-, Stärkeschlüssel'!$A$2:$B$22,2)</f>
        <v>#N/A</v>
      </c>
    </row>
    <row r="617" spans="1:11" x14ac:dyDescent="0.2">
      <c r="A617" s="27">
        <v>613</v>
      </c>
      <c r="B617" s="576"/>
      <c r="C617" s="314"/>
      <c r="D617" s="314"/>
      <c r="E617" s="43" t="e">
        <f>VLOOKUP(G617,'Sorten-, Stärkeschlüssel'!$D$2:$E$87,2,FALSE)</f>
        <v>#N/A</v>
      </c>
      <c r="F617" s="54"/>
      <c r="G617" s="315"/>
      <c r="H617" s="25">
        <f t="shared" si="9"/>
        <v>0</v>
      </c>
      <c r="I617" s="315"/>
      <c r="J617" s="316"/>
      <c r="K617" s="44" t="e">
        <f>VLOOKUP(J617,'Sorten-, Stärkeschlüssel'!$A$2:$B$22,2)</f>
        <v>#N/A</v>
      </c>
    </row>
    <row r="618" spans="1:11" x14ac:dyDescent="0.2">
      <c r="A618" s="27">
        <v>614</v>
      </c>
      <c r="B618" s="576"/>
      <c r="C618" s="314"/>
      <c r="D618" s="314"/>
      <c r="E618" s="43" t="e">
        <f>VLOOKUP(G618,'Sorten-, Stärkeschlüssel'!$D$2:$E$87,2,FALSE)</f>
        <v>#N/A</v>
      </c>
      <c r="F618" s="54"/>
      <c r="G618" s="315"/>
      <c r="H618" s="25">
        <f t="shared" si="9"/>
        <v>0</v>
      </c>
      <c r="I618" s="315"/>
      <c r="J618" s="316"/>
      <c r="K618" s="44" t="e">
        <f>VLOOKUP(J618,'Sorten-, Stärkeschlüssel'!$A$2:$B$22,2)</f>
        <v>#N/A</v>
      </c>
    </row>
    <row r="619" spans="1:11" x14ac:dyDescent="0.2">
      <c r="A619" s="27">
        <v>615</v>
      </c>
      <c r="B619" s="576"/>
      <c r="C619" s="314"/>
      <c r="D619" s="314"/>
      <c r="E619" s="43" t="e">
        <f>VLOOKUP(G619,'Sorten-, Stärkeschlüssel'!$D$2:$E$87,2,FALSE)</f>
        <v>#N/A</v>
      </c>
      <c r="F619" s="54"/>
      <c r="G619" s="315"/>
      <c r="H619" s="25">
        <f t="shared" si="9"/>
        <v>0</v>
      </c>
      <c r="I619" s="315"/>
      <c r="J619" s="316"/>
      <c r="K619" s="44" t="e">
        <f>VLOOKUP(J619,'Sorten-, Stärkeschlüssel'!$A$2:$B$22,2)</f>
        <v>#N/A</v>
      </c>
    </row>
    <row r="620" spans="1:11" x14ac:dyDescent="0.2">
      <c r="A620" s="27">
        <v>616</v>
      </c>
      <c r="B620" s="576"/>
      <c r="C620" s="314"/>
      <c r="D620" s="314"/>
      <c r="E620" s="43" t="e">
        <f>VLOOKUP(G620,'Sorten-, Stärkeschlüssel'!$D$2:$E$87,2,FALSE)</f>
        <v>#N/A</v>
      </c>
      <c r="F620" s="54"/>
      <c r="G620" s="315"/>
      <c r="H620" s="25">
        <f t="shared" si="9"/>
        <v>0</v>
      </c>
      <c r="I620" s="315"/>
      <c r="J620" s="316"/>
      <c r="K620" s="44" t="e">
        <f>VLOOKUP(J620,'Sorten-, Stärkeschlüssel'!$A$2:$B$22,2)</f>
        <v>#N/A</v>
      </c>
    </row>
    <row r="621" spans="1:11" x14ac:dyDescent="0.2">
      <c r="A621" s="27">
        <v>617</v>
      </c>
      <c r="B621" s="576"/>
      <c r="C621" s="314"/>
      <c r="D621" s="314"/>
      <c r="E621" s="43" t="e">
        <f>VLOOKUP(G621,'Sorten-, Stärkeschlüssel'!$D$2:$E$87,2,FALSE)</f>
        <v>#N/A</v>
      </c>
      <c r="F621" s="54"/>
      <c r="G621" s="315"/>
      <c r="H621" s="25">
        <f t="shared" si="9"/>
        <v>0</v>
      </c>
      <c r="I621" s="315"/>
      <c r="J621" s="316"/>
      <c r="K621" s="44" t="e">
        <f>VLOOKUP(J621,'Sorten-, Stärkeschlüssel'!$A$2:$B$22,2)</f>
        <v>#N/A</v>
      </c>
    </row>
    <row r="622" spans="1:11" x14ac:dyDescent="0.2">
      <c r="A622" s="27">
        <v>618</v>
      </c>
      <c r="B622" s="576"/>
      <c r="C622" s="314"/>
      <c r="D622" s="314"/>
      <c r="E622" s="43" t="e">
        <f>VLOOKUP(G622,'Sorten-, Stärkeschlüssel'!$D$2:$E$87,2,FALSE)</f>
        <v>#N/A</v>
      </c>
      <c r="F622" s="54"/>
      <c r="G622" s="315"/>
      <c r="H622" s="25">
        <f t="shared" si="9"/>
        <v>0</v>
      </c>
      <c r="I622" s="315"/>
      <c r="J622" s="316"/>
      <c r="K622" s="44" t="e">
        <f>VLOOKUP(J622,'Sorten-, Stärkeschlüssel'!$A$2:$B$22,2)</f>
        <v>#N/A</v>
      </c>
    </row>
    <row r="623" spans="1:11" x14ac:dyDescent="0.2">
      <c r="A623" s="27">
        <v>619</v>
      </c>
      <c r="B623" s="576"/>
      <c r="C623" s="314"/>
      <c r="D623" s="314"/>
      <c r="E623" s="43" t="e">
        <f>VLOOKUP(G623,'Sorten-, Stärkeschlüssel'!$D$2:$E$87,2,FALSE)</f>
        <v>#N/A</v>
      </c>
      <c r="F623" s="54"/>
      <c r="G623" s="315"/>
      <c r="H623" s="25">
        <f t="shared" si="9"/>
        <v>0</v>
      </c>
      <c r="I623" s="315"/>
      <c r="J623" s="316"/>
      <c r="K623" s="44" t="e">
        <f>VLOOKUP(J623,'Sorten-, Stärkeschlüssel'!$A$2:$B$22,2)</f>
        <v>#N/A</v>
      </c>
    </row>
    <row r="624" spans="1:11" x14ac:dyDescent="0.2">
      <c r="A624" s="27">
        <v>620</v>
      </c>
      <c r="B624" s="576"/>
      <c r="C624" s="314"/>
      <c r="D624" s="314"/>
      <c r="E624" s="43" t="e">
        <f>VLOOKUP(G624,'Sorten-, Stärkeschlüssel'!$D$2:$E$87,2,FALSE)</f>
        <v>#N/A</v>
      </c>
      <c r="F624" s="54"/>
      <c r="G624" s="315"/>
      <c r="H624" s="25">
        <f t="shared" si="9"/>
        <v>0</v>
      </c>
      <c r="I624" s="315"/>
      <c r="J624" s="316"/>
      <c r="K624" s="44" t="e">
        <f>VLOOKUP(J624,'Sorten-, Stärkeschlüssel'!$A$2:$B$22,2)</f>
        <v>#N/A</v>
      </c>
    </row>
    <row r="625" spans="1:11" x14ac:dyDescent="0.2">
      <c r="A625" s="27">
        <v>621</v>
      </c>
      <c r="B625" s="576"/>
      <c r="C625" s="314"/>
      <c r="D625" s="314"/>
      <c r="E625" s="43" t="e">
        <f>VLOOKUP(G625,'Sorten-, Stärkeschlüssel'!$D$2:$E$87,2,FALSE)</f>
        <v>#N/A</v>
      </c>
      <c r="F625" s="54"/>
      <c r="G625" s="315"/>
      <c r="H625" s="25">
        <f t="shared" si="9"/>
        <v>0</v>
      </c>
      <c r="I625" s="315"/>
      <c r="J625" s="316"/>
      <c r="K625" s="44" t="e">
        <f>VLOOKUP(J625,'Sorten-, Stärkeschlüssel'!$A$2:$B$22,2)</f>
        <v>#N/A</v>
      </c>
    </row>
    <row r="626" spans="1:11" x14ac:dyDescent="0.2">
      <c r="A626" s="27">
        <v>622</v>
      </c>
      <c r="B626" s="576"/>
      <c r="C626" s="314"/>
      <c r="D626" s="314"/>
      <c r="E626" s="43" t="e">
        <f>VLOOKUP(G626,'Sorten-, Stärkeschlüssel'!$D$2:$E$87,2,FALSE)</f>
        <v>#N/A</v>
      </c>
      <c r="F626" s="54"/>
      <c r="G626" s="315"/>
      <c r="H626" s="25">
        <f t="shared" si="9"/>
        <v>0</v>
      </c>
      <c r="I626" s="315"/>
      <c r="J626" s="316"/>
      <c r="K626" s="44" t="e">
        <f>VLOOKUP(J626,'Sorten-, Stärkeschlüssel'!$A$2:$B$22,2)</f>
        <v>#N/A</v>
      </c>
    </row>
    <row r="627" spans="1:11" x14ac:dyDescent="0.2">
      <c r="A627" s="27">
        <v>623</v>
      </c>
      <c r="B627" s="576"/>
      <c r="C627" s="314"/>
      <c r="D627" s="314"/>
      <c r="E627" s="43" t="e">
        <f>VLOOKUP(G627,'Sorten-, Stärkeschlüssel'!$D$2:$E$87,2,FALSE)</f>
        <v>#N/A</v>
      </c>
      <c r="F627" s="54"/>
      <c r="G627" s="315"/>
      <c r="H627" s="25">
        <f t="shared" si="9"/>
        <v>0</v>
      </c>
      <c r="I627" s="315"/>
      <c r="J627" s="316"/>
      <c r="K627" s="44" t="e">
        <f>VLOOKUP(J627,'Sorten-, Stärkeschlüssel'!$A$2:$B$22,2)</f>
        <v>#N/A</v>
      </c>
    </row>
    <row r="628" spans="1:11" x14ac:dyDescent="0.2">
      <c r="A628" s="27">
        <v>624</v>
      </c>
      <c r="B628" s="576"/>
      <c r="C628" s="314"/>
      <c r="D628" s="314"/>
      <c r="E628" s="43" t="e">
        <f>VLOOKUP(G628,'Sorten-, Stärkeschlüssel'!$D$2:$E$87,2,FALSE)</f>
        <v>#N/A</v>
      </c>
      <c r="F628" s="54"/>
      <c r="G628" s="315"/>
      <c r="H628" s="25">
        <f t="shared" si="9"/>
        <v>0</v>
      </c>
      <c r="I628" s="315"/>
      <c r="J628" s="316"/>
      <c r="K628" s="44" t="e">
        <f>VLOOKUP(J628,'Sorten-, Stärkeschlüssel'!$A$2:$B$22,2)</f>
        <v>#N/A</v>
      </c>
    </row>
    <row r="629" spans="1:11" x14ac:dyDescent="0.2">
      <c r="A629" s="27">
        <v>625</v>
      </c>
      <c r="B629" s="576"/>
      <c r="C629" s="314"/>
      <c r="D629" s="314"/>
      <c r="E629" s="43" t="e">
        <f>VLOOKUP(G629,'Sorten-, Stärkeschlüssel'!$D$2:$E$87,2,FALSE)</f>
        <v>#N/A</v>
      </c>
      <c r="F629" s="54"/>
      <c r="G629" s="315"/>
      <c r="H629" s="25">
        <f t="shared" si="9"/>
        <v>0</v>
      </c>
      <c r="I629" s="315"/>
      <c r="J629" s="316"/>
      <c r="K629" s="44" t="e">
        <f>VLOOKUP(J629,'Sorten-, Stärkeschlüssel'!$A$2:$B$22,2)</f>
        <v>#N/A</v>
      </c>
    </row>
    <row r="630" spans="1:11" x14ac:dyDescent="0.2">
      <c r="A630" s="27">
        <v>626</v>
      </c>
      <c r="B630" s="576"/>
      <c r="C630" s="314"/>
      <c r="D630" s="314"/>
      <c r="E630" s="43" t="e">
        <f>VLOOKUP(G630,'Sorten-, Stärkeschlüssel'!$D$2:$E$87,2,FALSE)</f>
        <v>#N/A</v>
      </c>
      <c r="F630" s="54"/>
      <c r="G630" s="315"/>
      <c r="H630" s="25">
        <f t="shared" si="9"/>
        <v>0</v>
      </c>
      <c r="I630" s="315"/>
      <c r="J630" s="316"/>
      <c r="K630" s="44" t="e">
        <f>VLOOKUP(J630,'Sorten-, Stärkeschlüssel'!$A$2:$B$22,2)</f>
        <v>#N/A</v>
      </c>
    </row>
    <row r="631" spans="1:11" x14ac:dyDescent="0.2">
      <c r="A631" s="27">
        <v>627</v>
      </c>
      <c r="B631" s="576"/>
      <c r="C631" s="314"/>
      <c r="D631" s="314"/>
      <c r="E631" s="43" t="e">
        <f>VLOOKUP(G631,'Sorten-, Stärkeschlüssel'!$D$2:$E$87,2,FALSE)</f>
        <v>#N/A</v>
      </c>
      <c r="F631" s="54"/>
      <c r="G631" s="315"/>
      <c r="H631" s="25">
        <f t="shared" si="9"/>
        <v>0</v>
      </c>
      <c r="I631" s="315"/>
      <c r="J631" s="316"/>
      <c r="K631" s="44" t="e">
        <f>VLOOKUP(J631,'Sorten-, Stärkeschlüssel'!$A$2:$B$22,2)</f>
        <v>#N/A</v>
      </c>
    </row>
    <row r="632" spans="1:11" x14ac:dyDescent="0.2">
      <c r="A632" s="27">
        <v>628</v>
      </c>
      <c r="B632" s="576"/>
      <c r="C632" s="314"/>
      <c r="D632" s="314"/>
      <c r="E632" s="43" t="e">
        <f>VLOOKUP(G632,'Sorten-, Stärkeschlüssel'!$D$2:$E$87,2,FALSE)</f>
        <v>#N/A</v>
      </c>
      <c r="F632" s="54"/>
      <c r="G632" s="315"/>
      <c r="H632" s="25">
        <f t="shared" si="9"/>
        <v>0</v>
      </c>
      <c r="I632" s="315"/>
      <c r="J632" s="316"/>
      <c r="K632" s="44" t="e">
        <f>VLOOKUP(J632,'Sorten-, Stärkeschlüssel'!$A$2:$B$22,2)</f>
        <v>#N/A</v>
      </c>
    </row>
    <row r="633" spans="1:11" x14ac:dyDescent="0.2">
      <c r="A633" s="27">
        <v>629</v>
      </c>
      <c r="B633" s="576"/>
      <c r="C633" s="314"/>
      <c r="D633" s="314"/>
      <c r="E633" s="43" t="e">
        <f>VLOOKUP(G633,'Sorten-, Stärkeschlüssel'!$D$2:$E$87,2,FALSE)</f>
        <v>#N/A</v>
      </c>
      <c r="F633" s="54"/>
      <c r="G633" s="315"/>
      <c r="H633" s="25">
        <f t="shared" si="9"/>
        <v>0</v>
      </c>
      <c r="I633" s="315"/>
      <c r="J633" s="316"/>
      <c r="K633" s="44" t="e">
        <f>VLOOKUP(J633,'Sorten-, Stärkeschlüssel'!$A$2:$B$22,2)</f>
        <v>#N/A</v>
      </c>
    </row>
    <row r="634" spans="1:11" x14ac:dyDescent="0.2">
      <c r="A634" s="27">
        <v>630</v>
      </c>
      <c r="B634" s="576"/>
      <c r="C634" s="314"/>
      <c r="D634" s="314"/>
      <c r="E634" s="43" t="e">
        <f>VLOOKUP(G634,'Sorten-, Stärkeschlüssel'!$D$2:$E$87,2,FALSE)</f>
        <v>#N/A</v>
      </c>
      <c r="F634" s="54"/>
      <c r="G634" s="315"/>
      <c r="H634" s="25">
        <f t="shared" si="9"/>
        <v>0</v>
      </c>
      <c r="I634" s="315"/>
      <c r="J634" s="316"/>
      <c r="K634" s="44" t="e">
        <f>VLOOKUP(J634,'Sorten-, Stärkeschlüssel'!$A$2:$B$22,2)</f>
        <v>#N/A</v>
      </c>
    </row>
    <row r="635" spans="1:11" x14ac:dyDescent="0.2">
      <c r="A635" s="27">
        <v>631</v>
      </c>
      <c r="B635" s="576"/>
      <c r="C635" s="314"/>
      <c r="D635" s="314"/>
      <c r="E635" s="43" t="e">
        <f>VLOOKUP(G635,'Sorten-, Stärkeschlüssel'!$D$2:$E$87,2,FALSE)</f>
        <v>#N/A</v>
      </c>
      <c r="F635" s="54"/>
      <c r="G635" s="315"/>
      <c r="H635" s="25">
        <f t="shared" si="9"/>
        <v>0</v>
      </c>
      <c r="I635" s="315"/>
      <c r="J635" s="316"/>
      <c r="K635" s="44" t="e">
        <f>VLOOKUP(J635,'Sorten-, Stärkeschlüssel'!$A$2:$B$22,2)</f>
        <v>#N/A</v>
      </c>
    </row>
    <row r="636" spans="1:11" x14ac:dyDescent="0.2">
      <c r="A636" s="27">
        <v>632</v>
      </c>
      <c r="B636" s="576"/>
      <c r="C636" s="314"/>
      <c r="D636" s="314"/>
      <c r="E636" s="43" t="e">
        <f>VLOOKUP(G636,'Sorten-, Stärkeschlüssel'!$D$2:$E$87,2,FALSE)</f>
        <v>#N/A</v>
      </c>
      <c r="F636" s="54"/>
      <c r="G636" s="315"/>
      <c r="H636" s="25">
        <f t="shared" si="9"/>
        <v>0</v>
      </c>
      <c r="I636" s="315"/>
      <c r="J636" s="316"/>
      <c r="K636" s="44" t="e">
        <f>VLOOKUP(J636,'Sorten-, Stärkeschlüssel'!$A$2:$B$22,2)</f>
        <v>#N/A</v>
      </c>
    </row>
    <row r="637" spans="1:11" x14ac:dyDescent="0.2">
      <c r="A637" s="27">
        <v>633</v>
      </c>
      <c r="B637" s="576"/>
      <c r="C637" s="314"/>
      <c r="D637" s="314"/>
      <c r="E637" s="43" t="e">
        <f>VLOOKUP(G637,'Sorten-, Stärkeschlüssel'!$D$2:$E$87,2,FALSE)</f>
        <v>#N/A</v>
      </c>
      <c r="F637" s="54"/>
      <c r="G637" s="315"/>
      <c r="H637" s="25">
        <f t="shared" si="9"/>
        <v>0</v>
      </c>
      <c r="I637" s="315"/>
      <c r="J637" s="316"/>
      <c r="K637" s="44" t="e">
        <f>VLOOKUP(J637,'Sorten-, Stärkeschlüssel'!$A$2:$B$22,2)</f>
        <v>#N/A</v>
      </c>
    </row>
    <row r="638" spans="1:11" x14ac:dyDescent="0.2">
      <c r="A638" s="27">
        <v>634</v>
      </c>
      <c r="B638" s="576"/>
      <c r="C638" s="314"/>
      <c r="D638" s="314"/>
      <c r="E638" s="43" t="e">
        <f>VLOOKUP(G638,'Sorten-, Stärkeschlüssel'!$D$2:$E$87,2,FALSE)</f>
        <v>#N/A</v>
      </c>
      <c r="F638" s="54"/>
      <c r="G638" s="315"/>
      <c r="H638" s="25">
        <f t="shared" si="9"/>
        <v>0</v>
      </c>
      <c r="I638" s="315"/>
      <c r="J638" s="316"/>
      <c r="K638" s="44" t="e">
        <f>VLOOKUP(J638,'Sorten-, Stärkeschlüssel'!$A$2:$B$22,2)</f>
        <v>#N/A</v>
      </c>
    </row>
    <row r="639" spans="1:11" x14ac:dyDescent="0.2">
      <c r="A639" s="27">
        <v>635</v>
      </c>
      <c r="B639" s="576"/>
      <c r="C639" s="314"/>
      <c r="D639" s="314"/>
      <c r="E639" s="43" t="e">
        <f>VLOOKUP(G639,'Sorten-, Stärkeschlüssel'!$D$2:$E$87,2,FALSE)</f>
        <v>#N/A</v>
      </c>
      <c r="F639" s="54"/>
      <c r="G639" s="315"/>
      <c r="H639" s="25">
        <f t="shared" si="9"/>
        <v>0</v>
      </c>
      <c r="I639" s="315"/>
      <c r="J639" s="316"/>
      <c r="K639" s="44" t="e">
        <f>VLOOKUP(J639,'Sorten-, Stärkeschlüssel'!$A$2:$B$22,2)</f>
        <v>#N/A</v>
      </c>
    </row>
    <row r="640" spans="1:11" x14ac:dyDescent="0.2">
      <c r="A640" s="27">
        <v>636</v>
      </c>
      <c r="B640" s="576"/>
      <c r="C640" s="314"/>
      <c r="D640" s="314"/>
      <c r="E640" s="43" t="e">
        <f>VLOOKUP(G640,'Sorten-, Stärkeschlüssel'!$D$2:$E$87,2,FALSE)</f>
        <v>#N/A</v>
      </c>
      <c r="F640" s="54"/>
      <c r="G640" s="315"/>
      <c r="H640" s="25">
        <f t="shared" si="9"/>
        <v>0</v>
      </c>
      <c r="I640" s="315"/>
      <c r="J640" s="316"/>
      <c r="K640" s="44" t="e">
        <f>VLOOKUP(J640,'Sorten-, Stärkeschlüssel'!$A$2:$B$22,2)</f>
        <v>#N/A</v>
      </c>
    </row>
    <row r="641" spans="1:11" x14ac:dyDescent="0.2">
      <c r="A641" s="27">
        <v>637</v>
      </c>
      <c r="B641" s="576"/>
      <c r="C641" s="314"/>
      <c r="D641" s="314"/>
      <c r="E641" s="43" t="e">
        <f>VLOOKUP(G641,'Sorten-, Stärkeschlüssel'!$D$2:$E$87,2,FALSE)</f>
        <v>#N/A</v>
      </c>
      <c r="F641" s="54"/>
      <c r="G641" s="315"/>
      <c r="H641" s="25">
        <f t="shared" si="9"/>
        <v>0</v>
      </c>
      <c r="I641" s="315"/>
      <c r="J641" s="316"/>
      <c r="K641" s="44" t="e">
        <f>VLOOKUP(J641,'Sorten-, Stärkeschlüssel'!$A$2:$B$22,2)</f>
        <v>#N/A</v>
      </c>
    </row>
    <row r="642" spans="1:11" x14ac:dyDescent="0.2">
      <c r="A642" s="27">
        <v>638</v>
      </c>
      <c r="B642" s="576"/>
      <c r="C642" s="314"/>
      <c r="D642" s="314"/>
      <c r="E642" s="43" t="e">
        <f>VLOOKUP(G642,'Sorten-, Stärkeschlüssel'!$D$2:$E$87,2,FALSE)</f>
        <v>#N/A</v>
      </c>
      <c r="F642" s="54"/>
      <c r="G642" s="315"/>
      <c r="H642" s="25">
        <f t="shared" si="9"/>
        <v>0</v>
      </c>
      <c r="I642" s="315"/>
      <c r="J642" s="316"/>
      <c r="K642" s="44" t="e">
        <f>VLOOKUP(J642,'Sorten-, Stärkeschlüssel'!$A$2:$B$22,2)</f>
        <v>#N/A</v>
      </c>
    </row>
    <row r="643" spans="1:11" x14ac:dyDescent="0.2">
      <c r="A643" s="27">
        <v>639</v>
      </c>
      <c r="B643" s="576"/>
      <c r="C643" s="314"/>
      <c r="D643" s="314"/>
      <c r="E643" s="43" t="e">
        <f>VLOOKUP(G643,'Sorten-, Stärkeschlüssel'!$D$2:$E$87,2,FALSE)</f>
        <v>#N/A</v>
      </c>
      <c r="F643" s="54"/>
      <c r="G643" s="315"/>
      <c r="H643" s="25">
        <f t="shared" si="9"/>
        <v>0</v>
      </c>
      <c r="I643" s="315"/>
      <c r="J643" s="316"/>
      <c r="K643" s="44" t="e">
        <f>VLOOKUP(J643,'Sorten-, Stärkeschlüssel'!$A$2:$B$22,2)</f>
        <v>#N/A</v>
      </c>
    </row>
    <row r="644" spans="1:11" x14ac:dyDescent="0.2">
      <c r="A644" s="27">
        <v>640</v>
      </c>
      <c r="B644" s="576"/>
      <c r="C644" s="314"/>
      <c r="D644" s="314"/>
      <c r="E644" s="43" t="e">
        <f>VLOOKUP(G644,'Sorten-, Stärkeschlüssel'!$D$2:$E$87,2,FALSE)</f>
        <v>#N/A</v>
      </c>
      <c r="F644" s="54"/>
      <c r="G644" s="315"/>
      <c r="H644" s="25">
        <f t="shared" si="9"/>
        <v>0</v>
      </c>
      <c r="I644" s="315"/>
      <c r="J644" s="316"/>
      <c r="K644" s="44" t="e">
        <f>VLOOKUP(J644,'Sorten-, Stärkeschlüssel'!$A$2:$B$22,2)</f>
        <v>#N/A</v>
      </c>
    </row>
    <row r="645" spans="1:11" x14ac:dyDescent="0.2">
      <c r="A645" s="27">
        <v>641</v>
      </c>
      <c r="B645" s="576"/>
      <c r="C645" s="314"/>
      <c r="D645" s="314"/>
      <c r="E645" s="43" t="e">
        <f>VLOOKUP(G645,'Sorten-, Stärkeschlüssel'!$D$2:$E$87,2,FALSE)</f>
        <v>#N/A</v>
      </c>
      <c r="F645" s="54"/>
      <c r="G645" s="315"/>
      <c r="H645" s="25">
        <f t="shared" ref="H645:H708" si="10">PRODUCT(G645/200*G645/200*3.1415*F645)</f>
        <v>0</v>
      </c>
      <c r="I645" s="315"/>
      <c r="J645" s="316"/>
      <c r="K645" s="44" t="e">
        <f>VLOOKUP(J645,'Sorten-, Stärkeschlüssel'!$A$2:$B$22,2)</f>
        <v>#N/A</v>
      </c>
    </row>
    <row r="646" spans="1:11" x14ac:dyDescent="0.2">
      <c r="A646" s="27">
        <v>642</v>
      </c>
      <c r="B646" s="576"/>
      <c r="C646" s="314"/>
      <c r="D646" s="314"/>
      <c r="E646" s="43" t="e">
        <f>VLOOKUP(G646,'Sorten-, Stärkeschlüssel'!$D$2:$E$87,2,FALSE)</f>
        <v>#N/A</v>
      </c>
      <c r="F646" s="54"/>
      <c r="G646" s="315"/>
      <c r="H646" s="25">
        <f t="shared" si="10"/>
        <v>0</v>
      </c>
      <c r="I646" s="315"/>
      <c r="J646" s="316"/>
      <c r="K646" s="44" t="e">
        <f>VLOOKUP(J646,'Sorten-, Stärkeschlüssel'!$A$2:$B$22,2)</f>
        <v>#N/A</v>
      </c>
    </row>
    <row r="647" spans="1:11" x14ac:dyDescent="0.2">
      <c r="A647" s="27">
        <v>643</v>
      </c>
      <c r="B647" s="576"/>
      <c r="C647" s="314"/>
      <c r="D647" s="314"/>
      <c r="E647" s="43" t="e">
        <f>VLOOKUP(G647,'Sorten-, Stärkeschlüssel'!$D$2:$E$87,2,FALSE)</f>
        <v>#N/A</v>
      </c>
      <c r="F647" s="54"/>
      <c r="G647" s="315"/>
      <c r="H647" s="25">
        <f t="shared" si="10"/>
        <v>0</v>
      </c>
      <c r="I647" s="315"/>
      <c r="J647" s="316"/>
      <c r="K647" s="44" t="e">
        <f>VLOOKUP(J647,'Sorten-, Stärkeschlüssel'!$A$2:$B$22,2)</f>
        <v>#N/A</v>
      </c>
    </row>
    <row r="648" spans="1:11" x14ac:dyDescent="0.2">
      <c r="A648" s="27">
        <v>644</v>
      </c>
      <c r="B648" s="576"/>
      <c r="C648" s="314"/>
      <c r="D648" s="314"/>
      <c r="E648" s="43" t="e">
        <f>VLOOKUP(G648,'Sorten-, Stärkeschlüssel'!$D$2:$E$87,2,FALSE)</f>
        <v>#N/A</v>
      </c>
      <c r="F648" s="54"/>
      <c r="G648" s="315"/>
      <c r="H648" s="25">
        <f t="shared" si="10"/>
        <v>0</v>
      </c>
      <c r="I648" s="315"/>
      <c r="J648" s="316"/>
      <c r="K648" s="44" t="e">
        <f>VLOOKUP(J648,'Sorten-, Stärkeschlüssel'!$A$2:$B$22,2)</f>
        <v>#N/A</v>
      </c>
    </row>
    <row r="649" spans="1:11" x14ac:dyDescent="0.2">
      <c r="A649" s="27">
        <v>645</v>
      </c>
      <c r="B649" s="576"/>
      <c r="C649" s="314"/>
      <c r="D649" s="314"/>
      <c r="E649" s="43" t="e">
        <f>VLOOKUP(G649,'Sorten-, Stärkeschlüssel'!$D$2:$E$87,2,FALSE)</f>
        <v>#N/A</v>
      </c>
      <c r="F649" s="54"/>
      <c r="G649" s="315"/>
      <c r="H649" s="25">
        <f t="shared" si="10"/>
        <v>0</v>
      </c>
      <c r="I649" s="315"/>
      <c r="J649" s="316"/>
      <c r="K649" s="44" t="e">
        <f>VLOOKUP(J649,'Sorten-, Stärkeschlüssel'!$A$2:$B$22,2)</f>
        <v>#N/A</v>
      </c>
    </row>
    <row r="650" spans="1:11" x14ac:dyDescent="0.2">
      <c r="A650" s="27">
        <v>646</v>
      </c>
      <c r="B650" s="576"/>
      <c r="C650" s="314"/>
      <c r="D650" s="314"/>
      <c r="E650" s="43" t="e">
        <f>VLOOKUP(G650,'Sorten-, Stärkeschlüssel'!$D$2:$E$87,2,FALSE)</f>
        <v>#N/A</v>
      </c>
      <c r="F650" s="54"/>
      <c r="G650" s="315"/>
      <c r="H650" s="25">
        <f t="shared" si="10"/>
        <v>0</v>
      </c>
      <c r="I650" s="315"/>
      <c r="J650" s="316"/>
      <c r="K650" s="44" t="e">
        <f>VLOOKUP(J650,'Sorten-, Stärkeschlüssel'!$A$2:$B$22,2)</f>
        <v>#N/A</v>
      </c>
    </row>
    <row r="651" spans="1:11" x14ac:dyDescent="0.2">
      <c r="A651" s="27">
        <v>647</v>
      </c>
      <c r="B651" s="576"/>
      <c r="C651" s="314"/>
      <c r="D651" s="314"/>
      <c r="E651" s="43" t="e">
        <f>VLOOKUP(G651,'Sorten-, Stärkeschlüssel'!$D$2:$E$87,2,FALSE)</f>
        <v>#N/A</v>
      </c>
      <c r="F651" s="54"/>
      <c r="G651" s="315"/>
      <c r="H651" s="25">
        <f t="shared" si="10"/>
        <v>0</v>
      </c>
      <c r="I651" s="315"/>
      <c r="J651" s="316"/>
      <c r="K651" s="44" t="e">
        <f>VLOOKUP(J651,'Sorten-, Stärkeschlüssel'!$A$2:$B$22,2)</f>
        <v>#N/A</v>
      </c>
    </row>
    <row r="652" spans="1:11" x14ac:dyDescent="0.2">
      <c r="A652" s="27">
        <v>648</v>
      </c>
      <c r="B652" s="576"/>
      <c r="C652" s="314"/>
      <c r="D652" s="314"/>
      <c r="E652" s="43" t="e">
        <f>VLOOKUP(G652,'Sorten-, Stärkeschlüssel'!$D$2:$E$87,2,FALSE)</f>
        <v>#N/A</v>
      </c>
      <c r="F652" s="54"/>
      <c r="G652" s="315"/>
      <c r="H652" s="25">
        <f t="shared" si="10"/>
        <v>0</v>
      </c>
      <c r="I652" s="315"/>
      <c r="J652" s="316"/>
      <c r="K652" s="44" t="e">
        <f>VLOOKUP(J652,'Sorten-, Stärkeschlüssel'!$A$2:$B$22,2)</f>
        <v>#N/A</v>
      </c>
    </row>
    <row r="653" spans="1:11" x14ac:dyDescent="0.2">
      <c r="A653" s="27">
        <v>649</v>
      </c>
      <c r="B653" s="576"/>
      <c r="C653" s="314"/>
      <c r="D653" s="314"/>
      <c r="E653" s="43" t="e">
        <f>VLOOKUP(G653,'Sorten-, Stärkeschlüssel'!$D$2:$E$87,2,FALSE)</f>
        <v>#N/A</v>
      </c>
      <c r="F653" s="54"/>
      <c r="G653" s="315"/>
      <c r="H653" s="25">
        <f t="shared" si="10"/>
        <v>0</v>
      </c>
      <c r="I653" s="315"/>
      <c r="J653" s="316"/>
      <c r="K653" s="44" t="e">
        <f>VLOOKUP(J653,'Sorten-, Stärkeschlüssel'!$A$2:$B$22,2)</f>
        <v>#N/A</v>
      </c>
    </row>
    <row r="654" spans="1:11" x14ac:dyDescent="0.2">
      <c r="A654" s="27">
        <v>650</v>
      </c>
      <c r="B654" s="576"/>
      <c r="C654" s="314"/>
      <c r="D654" s="314"/>
      <c r="E654" s="43" t="e">
        <f>VLOOKUP(G654,'Sorten-, Stärkeschlüssel'!$D$2:$E$87,2,FALSE)</f>
        <v>#N/A</v>
      </c>
      <c r="F654" s="54"/>
      <c r="G654" s="315"/>
      <c r="H654" s="25">
        <f t="shared" si="10"/>
        <v>0</v>
      </c>
      <c r="I654" s="315"/>
      <c r="J654" s="316"/>
      <c r="K654" s="44" t="e">
        <f>VLOOKUP(J654,'Sorten-, Stärkeschlüssel'!$A$2:$B$22,2)</f>
        <v>#N/A</v>
      </c>
    </row>
    <row r="655" spans="1:11" x14ac:dyDescent="0.2">
      <c r="A655" s="27">
        <v>651</v>
      </c>
      <c r="B655" s="576"/>
      <c r="C655" s="314"/>
      <c r="D655" s="314"/>
      <c r="E655" s="43" t="e">
        <f>VLOOKUP(G655,'Sorten-, Stärkeschlüssel'!$D$2:$E$87,2,FALSE)</f>
        <v>#N/A</v>
      </c>
      <c r="F655" s="54"/>
      <c r="G655" s="315"/>
      <c r="H655" s="25">
        <f t="shared" si="10"/>
        <v>0</v>
      </c>
      <c r="I655" s="315"/>
      <c r="J655" s="316"/>
      <c r="K655" s="44" t="e">
        <f>VLOOKUP(J655,'Sorten-, Stärkeschlüssel'!$A$2:$B$22,2)</f>
        <v>#N/A</v>
      </c>
    </row>
    <row r="656" spans="1:11" x14ac:dyDescent="0.2">
      <c r="A656" s="27">
        <v>652</v>
      </c>
      <c r="B656" s="576"/>
      <c r="C656" s="314"/>
      <c r="D656" s="314"/>
      <c r="E656" s="43" t="e">
        <f>VLOOKUP(G656,'Sorten-, Stärkeschlüssel'!$D$2:$E$87,2,FALSE)</f>
        <v>#N/A</v>
      </c>
      <c r="F656" s="54"/>
      <c r="G656" s="315"/>
      <c r="H656" s="25">
        <f t="shared" si="10"/>
        <v>0</v>
      </c>
      <c r="I656" s="315"/>
      <c r="J656" s="316"/>
      <c r="K656" s="44" t="e">
        <f>VLOOKUP(J656,'Sorten-, Stärkeschlüssel'!$A$2:$B$22,2)</f>
        <v>#N/A</v>
      </c>
    </row>
    <row r="657" spans="1:11" x14ac:dyDescent="0.2">
      <c r="A657" s="27">
        <v>653</v>
      </c>
      <c r="B657" s="576"/>
      <c r="C657" s="314"/>
      <c r="D657" s="314"/>
      <c r="E657" s="43" t="e">
        <f>VLOOKUP(G657,'Sorten-, Stärkeschlüssel'!$D$2:$E$87,2,FALSE)</f>
        <v>#N/A</v>
      </c>
      <c r="F657" s="54"/>
      <c r="G657" s="315"/>
      <c r="H657" s="25">
        <f t="shared" si="10"/>
        <v>0</v>
      </c>
      <c r="I657" s="315"/>
      <c r="J657" s="316"/>
      <c r="K657" s="44" t="e">
        <f>VLOOKUP(J657,'Sorten-, Stärkeschlüssel'!$A$2:$B$22,2)</f>
        <v>#N/A</v>
      </c>
    </row>
    <row r="658" spans="1:11" x14ac:dyDescent="0.2">
      <c r="A658" s="27">
        <v>654</v>
      </c>
      <c r="B658" s="576"/>
      <c r="C658" s="314"/>
      <c r="D658" s="314"/>
      <c r="E658" s="43" t="e">
        <f>VLOOKUP(G658,'Sorten-, Stärkeschlüssel'!$D$2:$E$87,2,FALSE)</f>
        <v>#N/A</v>
      </c>
      <c r="F658" s="54"/>
      <c r="G658" s="315"/>
      <c r="H658" s="25">
        <f t="shared" si="10"/>
        <v>0</v>
      </c>
      <c r="I658" s="315"/>
      <c r="J658" s="316"/>
      <c r="K658" s="44" t="e">
        <f>VLOOKUP(J658,'Sorten-, Stärkeschlüssel'!$A$2:$B$22,2)</f>
        <v>#N/A</v>
      </c>
    </row>
    <row r="659" spans="1:11" x14ac:dyDescent="0.2">
      <c r="A659" s="27">
        <v>655</v>
      </c>
      <c r="B659" s="576"/>
      <c r="C659" s="314"/>
      <c r="D659" s="314"/>
      <c r="E659" s="43" t="e">
        <f>VLOOKUP(G659,'Sorten-, Stärkeschlüssel'!$D$2:$E$87,2,FALSE)</f>
        <v>#N/A</v>
      </c>
      <c r="F659" s="54"/>
      <c r="G659" s="315"/>
      <c r="H659" s="25">
        <f t="shared" si="10"/>
        <v>0</v>
      </c>
      <c r="I659" s="315"/>
      <c r="J659" s="316"/>
      <c r="K659" s="44" t="e">
        <f>VLOOKUP(J659,'Sorten-, Stärkeschlüssel'!$A$2:$B$22,2)</f>
        <v>#N/A</v>
      </c>
    </row>
    <row r="660" spans="1:11" x14ac:dyDescent="0.2">
      <c r="A660" s="27">
        <v>656</v>
      </c>
      <c r="B660" s="576"/>
      <c r="C660" s="314"/>
      <c r="D660" s="314"/>
      <c r="E660" s="43" t="e">
        <f>VLOOKUP(G660,'Sorten-, Stärkeschlüssel'!$D$2:$E$87,2,FALSE)</f>
        <v>#N/A</v>
      </c>
      <c r="F660" s="54"/>
      <c r="G660" s="315"/>
      <c r="H660" s="25">
        <f t="shared" si="10"/>
        <v>0</v>
      </c>
      <c r="I660" s="315"/>
      <c r="J660" s="316"/>
      <c r="K660" s="44" t="e">
        <f>VLOOKUP(J660,'Sorten-, Stärkeschlüssel'!$A$2:$B$22,2)</f>
        <v>#N/A</v>
      </c>
    </row>
    <row r="661" spans="1:11" x14ac:dyDescent="0.2">
      <c r="A661" s="27">
        <v>657</v>
      </c>
      <c r="B661" s="576"/>
      <c r="C661" s="314"/>
      <c r="D661" s="314"/>
      <c r="E661" s="43" t="e">
        <f>VLOOKUP(G661,'Sorten-, Stärkeschlüssel'!$D$2:$E$87,2,FALSE)</f>
        <v>#N/A</v>
      </c>
      <c r="F661" s="54"/>
      <c r="G661" s="315"/>
      <c r="H661" s="25">
        <f t="shared" si="10"/>
        <v>0</v>
      </c>
      <c r="I661" s="315"/>
      <c r="J661" s="316"/>
      <c r="K661" s="44" t="e">
        <f>VLOOKUP(J661,'Sorten-, Stärkeschlüssel'!$A$2:$B$22,2)</f>
        <v>#N/A</v>
      </c>
    </row>
    <row r="662" spans="1:11" x14ac:dyDescent="0.2">
      <c r="A662" s="27">
        <v>658</v>
      </c>
      <c r="B662" s="576"/>
      <c r="C662" s="314"/>
      <c r="D662" s="314"/>
      <c r="E662" s="43" t="e">
        <f>VLOOKUP(G662,'Sorten-, Stärkeschlüssel'!$D$2:$E$87,2,FALSE)</f>
        <v>#N/A</v>
      </c>
      <c r="F662" s="54"/>
      <c r="G662" s="315"/>
      <c r="H662" s="25">
        <f t="shared" si="10"/>
        <v>0</v>
      </c>
      <c r="I662" s="315"/>
      <c r="J662" s="316"/>
      <c r="K662" s="44" t="e">
        <f>VLOOKUP(J662,'Sorten-, Stärkeschlüssel'!$A$2:$B$22,2)</f>
        <v>#N/A</v>
      </c>
    </row>
    <row r="663" spans="1:11" x14ac:dyDescent="0.2">
      <c r="A663" s="27">
        <v>659</v>
      </c>
      <c r="B663" s="576"/>
      <c r="C663" s="314"/>
      <c r="D663" s="314"/>
      <c r="E663" s="43" t="e">
        <f>VLOOKUP(G663,'Sorten-, Stärkeschlüssel'!$D$2:$E$87,2,FALSE)</f>
        <v>#N/A</v>
      </c>
      <c r="F663" s="54"/>
      <c r="G663" s="315"/>
      <c r="H663" s="25">
        <f t="shared" si="10"/>
        <v>0</v>
      </c>
      <c r="I663" s="315"/>
      <c r="J663" s="316"/>
      <c r="K663" s="44" t="e">
        <f>VLOOKUP(J663,'Sorten-, Stärkeschlüssel'!$A$2:$B$22,2)</f>
        <v>#N/A</v>
      </c>
    </row>
    <row r="664" spans="1:11" x14ac:dyDescent="0.2">
      <c r="A664" s="27">
        <v>660</v>
      </c>
      <c r="B664" s="576"/>
      <c r="C664" s="314"/>
      <c r="D664" s="314"/>
      <c r="E664" s="43" t="e">
        <f>VLOOKUP(G664,'Sorten-, Stärkeschlüssel'!$D$2:$E$87,2,FALSE)</f>
        <v>#N/A</v>
      </c>
      <c r="F664" s="54"/>
      <c r="G664" s="315"/>
      <c r="H664" s="25">
        <f t="shared" si="10"/>
        <v>0</v>
      </c>
      <c r="I664" s="315"/>
      <c r="J664" s="316"/>
      <c r="K664" s="44" t="e">
        <f>VLOOKUP(J664,'Sorten-, Stärkeschlüssel'!$A$2:$B$22,2)</f>
        <v>#N/A</v>
      </c>
    </row>
    <row r="665" spans="1:11" x14ac:dyDescent="0.2">
      <c r="A665" s="27">
        <v>661</v>
      </c>
      <c r="B665" s="576"/>
      <c r="C665" s="314"/>
      <c r="D665" s="314"/>
      <c r="E665" s="43" t="e">
        <f>VLOOKUP(G665,'Sorten-, Stärkeschlüssel'!$D$2:$E$87,2,FALSE)</f>
        <v>#N/A</v>
      </c>
      <c r="F665" s="54"/>
      <c r="G665" s="315"/>
      <c r="H665" s="25">
        <f t="shared" si="10"/>
        <v>0</v>
      </c>
      <c r="I665" s="315"/>
      <c r="J665" s="316"/>
      <c r="K665" s="44" t="e">
        <f>VLOOKUP(J665,'Sorten-, Stärkeschlüssel'!$A$2:$B$22,2)</f>
        <v>#N/A</v>
      </c>
    </row>
    <row r="666" spans="1:11" x14ac:dyDescent="0.2">
      <c r="A666" s="27">
        <v>662</v>
      </c>
      <c r="B666" s="576"/>
      <c r="C666" s="314"/>
      <c r="D666" s="314"/>
      <c r="E666" s="43" t="e">
        <f>VLOOKUP(G666,'Sorten-, Stärkeschlüssel'!$D$2:$E$87,2,FALSE)</f>
        <v>#N/A</v>
      </c>
      <c r="F666" s="54"/>
      <c r="G666" s="315"/>
      <c r="H666" s="25">
        <f t="shared" si="10"/>
        <v>0</v>
      </c>
      <c r="I666" s="315"/>
      <c r="J666" s="316"/>
      <c r="K666" s="44" t="e">
        <f>VLOOKUP(J666,'Sorten-, Stärkeschlüssel'!$A$2:$B$22,2)</f>
        <v>#N/A</v>
      </c>
    </row>
    <row r="667" spans="1:11" x14ac:dyDescent="0.2">
      <c r="A667" s="27">
        <v>663</v>
      </c>
      <c r="B667" s="576"/>
      <c r="C667" s="314"/>
      <c r="D667" s="314"/>
      <c r="E667" s="43" t="e">
        <f>VLOOKUP(G667,'Sorten-, Stärkeschlüssel'!$D$2:$E$87,2,FALSE)</f>
        <v>#N/A</v>
      </c>
      <c r="F667" s="54"/>
      <c r="G667" s="315"/>
      <c r="H667" s="25">
        <f t="shared" si="10"/>
        <v>0</v>
      </c>
      <c r="I667" s="315"/>
      <c r="J667" s="316"/>
      <c r="K667" s="44" t="e">
        <f>VLOOKUP(J667,'Sorten-, Stärkeschlüssel'!$A$2:$B$22,2)</f>
        <v>#N/A</v>
      </c>
    </row>
    <row r="668" spans="1:11" x14ac:dyDescent="0.2">
      <c r="A668" s="27">
        <v>664</v>
      </c>
      <c r="B668" s="576"/>
      <c r="C668" s="314"/>
      <c r="D668" s="314"/>
      <c r="E668" s="43" t="e">
        <f>VLOOKUP(G668,'Sorten-, Stärkeschlüssel'!$D$2:$E$87,2,FALSE)</f>
        <v>#N/A</v>
      </c>
      <c r="F668" s="54"/>
      <c r="G668" s="315"/>
      <c r="H668" s="25">
        <f t="shared" si="10"/>
        <v>0</v>
      </c>
      <c r="I668" s="315"/>
      <c r="J668" s="316"/>
      <c r="K668" s="44" t="e">
        <f>VLOOKUP(J668,'Sorten-, Stärkeschlüssel'!$A$2:$B$22,2)</f>
        <v>#N/A</v>
      </c>
    </row>
    <row r="669" spans="1:11" x14ac:dyDescent="0.2">
      <c r="A669" s="27">
        <v>665</v>
      </c>
      <c r="B669" s="576"/>
      <c r="C669" s="314"/>
      <c r="D669" s="314"/>
      <c r="E669" s="43" t="e">
        <f>VLOOKUP(G669,'Sorten-, Stärkeschlüssel'!$D$2:$E$87,2,FALSE)</f>
        <v>#N/A</v>
      </c>
      <c r="F669" s="54"/>
      <c r="G669" s="315"/>
      <c r="H669" s="25">
        <f t="shared" si="10"/>
        <v>0</v>
      </c>
      <c r="I669" s="315"/>
      <c r="J669" s="316"/>
      <c r="K669" s="44" t="e">
        <f>VLOOKUP(J669,'Sorten-, Stärkeschlüssel'!$A$2:$B$22,2)</f>
        <v>#N/A</v>
      </c>
    </row>
    <row r="670" spans="1:11" x14ac:dyDescent="0.2">
      <c r="A670" s="27">
        <v>666</v>
      </c>
      <c r="B670" s="576"/>
      <c r="C670" s="314"/>
      <c r="D670" s="314"/>
      <c r="E670" s="43" t="e">
        <f>VLOOKUP(G670,'Sorten-, Stärkeschlüssel'!$D$2:$E$87,2,FALSE)</f>
        <v>#N/A</v>
      </c>
      <c r="F670" s="54"/>
      <c r="G670" s="315"/>
      <c r="H670" s="25">
        <f t="shared" si="10"/>
        <v>0</v>
      </c>
      <c r="I670" s="315"/>
      <c r="J670" s="316"/>
      <c r="K670" s="44" t="e">
        <f>VLOOKUP(J670,'Sorten-, Stärkeschlüssel'!$A$2:$B$22,2)</f>
        <v>#N/A</v>
      </c>
    </row>
    <row r="671" spans="1:11" x14ac:dyDescent="0.2">
      <c r="A671" s="27">
        <v>667</v>
      </c>
      <c r="B671" s="576"/>
      <c r="C671" s="314"/>
      <c r="D671" s="314"/>
      <c r="E671" s="43" t="e">
        <f>VLOOKUP(G671,'Sorten-, Stärkeschlüssel'!$D$2:$E$87,2,FALSE)</f>
        <v>#N/A</v>
      </c>
      <c r="F671" s="54"/>
      <c r="G671" s="315"/>
      <c r="H671" s="25">
        <f t="shared" si="10"/>
        <v>0</v>
      </c>
      <c r="I671" s="315"/>
      <c r="J671" s="316"/>
      <c r="K671" s="44" t="e">
        <f>VLOOKUP(J671,'Sorten-, Stärkeschlüssel'!$A$2:$B$22,2)</f>
        <v>#N/A</v>
      </c>
    </row>
    <row r="672" spans="1:11" x14ac:dyDescent="0.2">
      <c r="A672" s="27">
        <v>668</v>
      </c>
      <c r="B672" s="576"/>
      <c r="C672" s="314"/>
      <c r="D672" s="314"/>
      <c r="E672" s="43" t="e">
        <f>VLOOKUP(G672,'Sorten-, Stärkeschlüssel'!$D$2:$E$87,2,FALSE)</f>
        <v>#N/A</v>
      </c>
      <c r="F672" s="54"/>
      <c r="G672" s="315"/>
      <c r="H672" s="25">
        <f t="shared" si="10"/>
        <v>0</v>
      </c>
      <c r="I672" s="315"/>
      <c r="J672" s="316"/>
      <c r="K672" s="44" t="e">
        <f>VLOOKUP(J672,'Sorten-, Stärkeschlüssel'!$A$2:$B$22,2)</f>
        <v>#N/A</v>
      </c>
    </row>
    <row r="673" spans="1:11" x14ac:dyDescent="0.2">
      <c r="A673" s="27">
        <v>669</v>
      </c>
      <c r="B673" s="576"/>
      <c r="C673" s="314"/>
      <c r="D673" s="314"/>
      <c r="E673" s="43" t="e">
        <f>VLOOKUP(G673,'Sorten-, Stärkeschlüssel'!$D$2:$E$87,2,FALSE)</f>
        <v>#N/A</v>
      </c>
      <c r="F673" s="54"/>
      <c r="G673" s="315"/>
      <c r="H673" s="25">
        <f t="shared" si="10"/>
        <v>0</v>
      </c>
      <c r="I673" s="315"/>
      <c r="J673" s="316"/>
      <c r="K673" s="44" t="e">
        <f>VLOOKUP(J673,'Sorten-, Stärkeschlüssel'!$A$2:$B$22,2)</f>
        <v>#N/A</v>
      </c>
    </row>
    <row r="674" spans="1:11" x14ac:dyDescent="0.2">
      <c r="A674" s="27">
        <v>670</v>
      </c>
      <c r="B674" s="576"/>
      <c r="C674" s="314"/>
      <c r="D674" s="314"/>
      <c r="E674" s="43" t="e">
        <f>VLOOKUP(G674,'Sorten-, Stärkeschlüssel'!$D$2:$E$87,2,FALSE)</f>
        <v>#N/A</v>
      </c>
      <c r="F674" s="54"/>
      <c r="G674" s="315"/>
      <c r="H674" s="25">
        <f t="shared" si="10"/>
        <v>0</v>
      </c>
      <c r="I674" s="315"/>
      <c r="J674" s="316"/>
      <c r="K674" s="44" t="e">
        <f>VLOOKUP(J674,'Sorten-, Stärkeschlüssel'!$A$2:$B$22,2)</f>
        <v>#N/A</v>
      </c>
    </row>
    <row r="675" spans="1:11" x14ac:dyDescent="0.2">
      <c r="A675" s="27">
        <v>671</v>
      </c>
      <c r="B675" s="576"/>
      <c r="C675" s="314"/>
      <c r="D675" s="314"/>
      <c r="E675" s="43" t="e">
        <f>VLOOKUP(G675,'Sorten-, Stärkeschlüssel'!$D$2:$E$87,2,FALSE)</f>
        <v>#N/A</v>
      </c>
      <c r="F675" s="54"/>
      <c r="G675" s="315"/>
      <c r="H675" s="25">
        <f t="shared" si="10"/>
        <v>0</v>
      </c>
      <c r="I675" s="315"/>
      <c r="J675" s="316"/>
      <c r="K675" s="44" t="e">
        <f>VLOOKUP(J675,'Sorten-, Stärkeschlüssel'!$A$2:$B$22,2)</f>
        <v>#N/A</v>
      </c>
    </row>
    <row r="676" spans="1:11" x14ac:dyDescent="0.2">
      <c r="A676" s="27">
        <v>672</v>
      </c>
      <c r="B676" s="576"/>
      <c r="C676" s="314"/>
      <c r="D676" s="314"/>
      <c r="E676" s="43" t="e">
        <f>VLOOKUP(G676,'Sorten-, Stärkeschlüssel'!$D$2:$E$87,2,FALSE)</f>
        <v>#N/A</v>
      </c>
      <c r="F676" s="54"/>
      <c r="G676" s="315"/>
      <c r="H676" s="25">
        <f t="shared" si="10"/>
        <v>0</v>
      </c>
      <c r="I676" s="315"/>
      <c r="J676" s="316"/>
      <c r="K676" s="44" t="e">
        <f>VLOOKUP(J676,'Sorten-, Stärkeschlüssel'!$A$2:$B$22,2)</f>
        <v>#N/A</v>
      </c>
    </row>
    <row r="677" spans="1:11" x14ac:dyDescent="0.2">
      <c r="A677" s="27">
        <v>673</v>
      </c>
      <c r="B677" s="576"/>
      <c r="C677" s="314"/>
      <c r="D677" s="314"/>
      <c r="E677" s="43" t="e">
        <f>VLOOKUP(G677,'Sorten-, Stärkeschlüssel'!$D$2:$E$87,2,FALSE)</f>
        <v>#N/A</v>
      </c>
      <c r="F677" s="54"/>
      <c r="G677" s="315"/>
      <c r="H677" s="25">
        <f t="shared" si="10"/>
        <v>0</v>
      </c>
      <c r="I677" s="315"/>
      <c r="J677" s="316"/>
      <c r="K677" s="44" t="e">
        <f>VLOOKUP(J677,'Sorten-, Stärkeschlüssel'!$A$2:$B$22,2)</f>
        <v>#N/A</v>
      </c>
    </row>
    <row r="678" spans="1:11" x14ac:dyDescent="0.2">
      <c r="A678" s="27">
        <v>674</v>
      </c>
      <c r="B678" s="576"/>
      <c r="C678" s="314"/>
      <c r="D678" s="314"/>
      <c r="E678" s="43" t="e">
        <f>VLOOKUP(G678,'Sorten-, Stärkeschlüssel'!$D$2:$E$87,2,FALSE)</f>
        <v>#N/A</v>
      </c>
      <c r="F678" s="54"/>
      <c r="G678" s="315"/>
      <c r="H678" s="25">
        <f t="shared" si="10"/>
        <v>0</v>
      </c>
      <c r="I678" s="315"/>
      <c r="J678" s="316"/>
      <c r="K678" s="44" t="e">
        <f>VLOOKUP(J678,'Sorten-, Stärkeschlüssel'!$A$2:$B$22,2)</f>
        <v>#N/A</v>
      </c>
    </row>
    <row r="679" spans="1:11" x14ac:dyDescent="0.2">
      <c r="A679" s="27">
        <v>675</v>
      </c>
      <c r="B679" s="576"/>
      <c r="C679" s="314"/>
      <c r="D679" s="314"/>
      <c r="E679" s="43" t="e">
        <f>VLOOKUP(G679,'Sorten-, Stärkeschlüssel'!$D$2:$E$87,2,FALSE)</f>
        <v>#N/A</v>
      </c>
      <c r="F679" s="54"/>
      <c r="G679" s="315"/>
      <c r="H679" s="25">
        <f t="shared" si="10"/>
        <v>0</v>
      </c>
      <c r="I679" s="315"/>
      <c r="J679" s="316"/>
      <c r="K679" s="44" t="e">
        <f>VLOOKUP(J679,'Sorten-, Stärkeschlüssel'!$A$2:$B$22,2)</f>
        <v>#N/A</v>
      </c>
    </row>
    <row r="680" spans="1:11" x14ac:dyDescent="0.2">
      <c r="A680" s="27">
        <v>676</v>
      </c>
      <c r="B680" s="576"/>
      <c r="C680" s="314"/>
      <c r="D680" s="314"/>
      <c r="E680" s="43" t="e">
        <f>VLOOKUP(G680,'Sorten-, Stärkeschlüssel'!$D$2:$E$87,2,FALSE)</f>
        <v>#N/A</v>
      </c>
      <c r="F680" s="54"/>
      <c r="G680" s="315"/>
      <c r="H680" s="25">
        <f t="shared" si="10"/>
        <v>0</v>
      </c>
      <c r="I680" s="315"/>
      <c r="J680" s="316"/>
      <c r="K680" s="44" t="e">
        <f>VLOOKUP(J680,'Sorten-, Stärkeschlüssel'!$A$2:$B$22,2)</f>
        <v>#N/A</v>
      </c>
    </row>
    <row r="681" spans="1:11" x14ac:dyDescent="0.2">
      <c r="A681" s="27">
        <v>677</v>
      </c>
      <c r="B681" s="576"/>
      <c r="C681" s="314"/>
      <c r="D681" s="314"/>
      <c r="E681" s="43" t="e">
        <f>VLOOKUP(G681,'Sorten-, Stärkeschlüssel'!$D$2:$E$87,2,FALSE)</f>
        <v>#N/A</v>
      </c>
      <c r="F681" s="54"/>
      <c r="G681" s="315"/>
      <c r="H681" s="25">
        <f t="shared" si="10"/>
        <v>0</v>
      </c>
      <c r="I681" s="315"/>
      <c r="J681" s="316"/>
      <c r="K681" s="44" t="e">
        <f>VLOOKUP(J681,'Sorten-, Stärkeschlüssel'!$A$2:$B$22,2)</f>
        <v>#N/A</v>
      </c>
    </row>
    <row r="682" spans="1:11" x14ac:dyDescent="0.2">
      <c r="A682" s="27">
        <v>678</v>
      </c>
      <c r="B682" s="576"/>
      <c r="C682" s="314"/>
      <c r="D682" s="314"/>
      <c r="E682" s="43" t="e">
        <f>VLOOKUP(G682,'Sorten-, Stärkeschlüssel'!$D$2:$E$87,2,FALSE)</f>
        <v>#N/A</v>
      </c>
      <c r="F682" s="54"/>
      <c r="G682" s="315"/>
      <c r="H682" s="25">
        <f t="shared" si="10"/>
        <v>0</v>
      </c>
      <c r="I682" s="315"/>
      <c r="J682" s="316"/>
      <c r="K682" s="44" t="e">
        <f>VLOOKUP(J682,'Sorten-, Stärkeschlüssel'!$A$2:$B$22,2)</f>
        <v>#N/A</v>
      </c>
    </row>
    <row r="683" spans="1:11" x14ac:dyDescent="0.2">
      <c r="A683" s="27">
        <v>679</v>
      </c>
      <c r="B683" s="576"/>
      <c r="C683" s="314"/>
      <c r="D683" s="314"/>
      <c r="E683" s="43" t="e">
        <f>VLOOKUP(G683,'Sorten-, Stärkeschlüssel'!$D$2:$E$87,2,FALSE)</f>
        <v>#N/A</v>
      </c>
      <c r="F683" s="54"/>
      <c r="G683" s="315"/>
      <c r="H683" s="25">
        <f t="shared" si="10"/>
        <v>0</v>
      </c>
      <c r="I683" s="315"/>
      <c r="J683" s="316"/>
      <c r="K683" s="44" t="e">
        <f>VLOOKUP(J683,'Sorten-, Stärkeschlüssel'!$A$2:$B$22,2)</f>
        <v>#N/A</v>
      </c>
    </row>
    <row r="684" spans="1:11" x14ac:dyDescent="0.2">
      <c r="A684" s="27">
        <v>680</v>
      </c>
      <c r="B684" s="576"/>
      <c r="C684" s="314"/>
      <c r="D684" s="314"/>
      <c r="E684" s="43" t="e">
        <f>VLOOKUP(G684,'Sorten-, Stärkeschlüssel'!$D$2:$E$87,2,FALSE)</f>
        <v>#N/A</v>
      </c>
      <c r="F684" s="54"/>
      <c r="G684" s="315"/>
      <c r="H684" s="25">
        <f t="shared" si="10"/>
        <v>0</v>
      </c>
      <c r="I684" s="315"/>
      <c r="J684" s="316"/>
      <c r="K684" s="44" t="e">
        <f>VLOOKUP(J684,'Sorten-, Stärkeschlüssel'!$A$2:$B$22,2)</f>
        <v>#N/A</v>
      </c>
    </row>
    <row r="685" spans="1:11" x14ac:dyDescent="0.2">
      <c r="A685" s="27">
        <v>681</v>
      </c>
      <c r="B685" s="576"/>
      <c r="C685" s="314"/>
      <c r="D685" s="314"/>
      <c r="E685" s="43" t="e">
        <f>VLOOKUP(G685,'Sorten-, Stärkeschlüssel'!$D$2:$E$87,2,FALSE)</f>
        <v>#N/A</v>
      </c>
      <c r="F685" s="54"/>
      <c r="G685" s="315"/>
      <c r="H685" s="25">
        <f t="shared" si="10"/>
        <v>0</v>
      </c>
      <c r="I685" s="315"/>
      <c r="J685" s="316"/>
      <c r="K685" s="44" t="e">
        <f>VLOOKUP(J685,'Sorten-, Stärkeschlüssel'!$A$2:$B$22,2)</f>
        <v>#N/A</v>
      </c>
    </row>
    <row r="686" spans="1:11" x14ac:dyDescent="0.2">
      <c r="A686" s="27">
        <v>682</v>
      </c>
      <c r="B686" s="576"/>
      <c r="C686" s="314"/>
      <c r="D686" s="314"/>
      <c r="E686" s="43" t="e">
        <f>VLOOKUP(G686,'Sorten-, Stärkeschlüssel'!$D$2:$E$87,2,FALSE)</f>
        <v>#N/A</v>
      </c>
      <c r="F686" s="54"/>
      <c r="G686" s="315"/>
      <c r="H686" s="25">
        <f t="shared" si="10"/>
        <v>0</v>
      </c>
      <c r="I686" s="315"/>
      <c r="J686" s="316"/>
      <c r="K686" s="44" t="e">
        <f>VLOOKUP(J686,'Sorten-, Stärkeschlüssel'!$A$2:$B$22,2)</f>
        <v>#N/A</v>
      </c>
    </row>
    <row r="687" spans="1:11" x14ac:dyDescent="0.2">
      <c r="A687" s="27">
        <v>683</v>
      </c>
      <c r="B687" s="576"/>
      <c r="C687" s="314"/>
      <c r="D687" s="314"/>
      <c r="E687" s="43" t="e">
        <f>VLOOKUP(G687,'Sorten-, Stärkeschlüssel'!$D$2:$E$87,2,FALSE)</f>
        <v>#N/A</v>
      </c>
      <c r="F687" s="54"/>
      <c r="G687" s="315"/>
      <c r="H687" s="25">
        <f t="shared" si="10"/>
        <v>0</v>
      </c>
      <c r="I687" s="315"/>
      <c r="J687" s="316"/>
      <c r="K687" s="44" t="e">
        <f>VLOOKUP(J687,'Sorten-, Stärkeschlüssel'!$A$2:$B$22,2)</f>
        <v>#N/A</v>
      </c>
    </row>
    <row r="688" spans="1:11" x14ac:dyDescent="0.2">
      <c r="A688" s="27">
        <v>684</v>
      </c>
      <c r="B688" s="576"/>
      <c r="C688" s="314"/>
      <c r="D688" s="314"/>
      <c r="E688" s="43" t="e">
        <f>VLOOKUP(G688,'Sorten-, Stärkeschlüssel'!$D$2:$E$87,2,FALSE)</f>
        <v>#N/A</v>
      </c>
      <c r="F688" s="54"/>
      <c r="G688" s="315"/>
      <c r="H688" s="25">
        <f t="shared" si="10"/>
        <v>0</v>
      </c>
      <c r="I688" s="315"/>
      <c r="J688" s="316"/>
      <c r="K688" s="44" t="e">
        <f>VLOOKUP(J688,'Sorten-, Stärkeschlüssel'!$A$2:$B$22,2)</f>
        <v>#N/A</v>
      </c>
    </row>
    <row r="689" spans="1:11" x14ac:dyDescent="0.2">
      <c r="A689" s="27">
        <v>685</v>
      </c>
      <c r="B689" s="576"/>
      <c r="C689" s="314"/>
      <c r="D689" s="314"/>
      <c r="E689" s="43" t="e">
        <f>VLOOKUP(G689,'Sorten-, Stärkeschlüssel'!$D$2:$E$87,2,FALSE)</f>
        <v>#N/A</v>
      </c>
      <c r="F689" s="54"/>
      <c r="G689" s="315"/>
      <c r="H689" s="25">
        <f t="shared" si="10"/>
        <v>0</v>
      </c>
      <c r="I689" s="315"/>
      <c r="J689" s="316"/>
      <c r="K689" s="44" t="e">
        <f>VLOOKUP(J689,'Sorten-, Stärkeschlüssel'!$A$2:$B$22,2)</f>
        <v>#N/A</v>
      </c>
    </row>
    <row r="690" spans="1:11" x14ac:dyDescent="0.2">
      <c r="A690" s="27">
        <v>686</v>
      </c>
      <c r="B690" s="576"/>
      <c r="C690" s="314"/>
      <c r="D690" s="314"/>
      <c r="E690" s="43" t="e">
        <f>VLOOKUP(G690,'Sorten-, Stärkeschlüssel'!$D$2:$E$87,2,FALSE)</f>
        <v>#N/A</v>
      </c>
      <c r="F690" s="54"/>
      <c r="G690" s="315"/>
      <c r="H690" s="25">
        <f t="shared" si="10"/>
        <v>0</v>
      </c>
      <c r="I690" s="315"/>
      <c r="J690" s="316"/>
      <c r="K690" s="44" t="e">
        <f>VLOOKUP(J690,'Sorten-, Stärkeschlüssel'!$A$2:$B$22,2)</f>
        <v>#N/A</v>
      </c>
    </row>
    <row r="691" spans="1:11" x14ac:dyDescent="0.2">
      <c r="A691" s="27">
        <v>687</v>
      </c>
      <c r="B691" s="576"/>
      <c r="C691" s="314"/>
      <c r="D691" s="314"/>
      <c r="E691" s="43" t="e">
        <f>VLOOKUP(G691,'Sorten-, Stärkeschlüssel'!$D$2:$E$87,2,FALSE)</f>
        <v>#N/A</v>
      </c>
      <c r="F691" s="54"/>
      <c r="G691" s="315"/>
      <c r="H691" s="25">
        <f t="shared" si="10"/>
        <v>0</v>
      </c>
      <c r="I691" s="315"/>
      <c r="J691" s="316"/>
      <c r="K691" s="44" t="e">
        <f>VLOOKUP(J691,'Sorten-, Stärkeschlüssel'!$A$2:$B$22,2)</f>
        <v>#N/A</v>
      </c>
    </row>
    <row r="692" spans="1:11" x14ac:dyDescent="0.2">
      <c r="A692" s="27">
        <v>688</v>
      </c>
      <c r="B692" s="576"/>
      <c r="C692" s="314"/>
      <c r="D692" s="314"/>
      <c r="E692" s="43" t="e">
        <f>VLOOKUP(G692,'Sorten-, Stärkeschlüssel'!$D$2:$E$87,2,FALSE)</f>
        <v>#N/A</v>
      </c>
      <c r="F692" s="54"/>
      <c r="G692" s="315"/>
      <c r="H692" s="25">
        <f t="shared" si="10"/>
        <v>0</v>
      </c>
      <c r="I692" s="315"/>
      <c r="J692" s="316"/>
      <c r="K692" s="44" t="e">
        <f>VLOOKUP(J692,'Sorten-, Stärkeschlüssel'!$A$2:$B$22,2)</f>
        <v>#N/A</v>
      </c>
    </row>
    <row r="693" spans="1:11" x14ac:dyDescent="0.2">
      <c r="A693" s="27">
        <v>689</v>
      </c>
      <c r="B693" s="576"/>
      <c r="C693" s="314"/>
      <c r="D693" s="314"/>
      <c r="E693" s="43" t="e">
        <f>VLOOKUP(G693,'Sorten-, Stärkeschlüssel'!$D$2:$E$87,2,FALSE)</f>
        <v>#N/A</v>
      </c>
      <c r="F693" s="54"/>
      <c r="G693" s="315"/>
      <c r="H693" s="25">
        <f t="shared" si="10"/>
        <v>0</v>
      </c>
      <c r="I693" s="315"/>
      <c r="J693" s="316"/>
      <c r="K693" s="44" t="e">
        <f>VLOOKUP(J693,'Sorten-, Stärkeschlüssel'!$A$2:$B$22,2)</f>
        <v>#N/A</v>
      </c>
    </row>
    <row r="694" spans="1:11" x14ac:dyDescent="0.2">
      <c r="A694" s="27">
        <v>690</v>
      </c>
      <c r="B694" s="576"/>
      <c r="C694" s="314"/>
      <c r="D694" s="314"/>
      <c r="E694" s="43" t="e">
        <f>VLOOKUP(G694,'Sorten-, Stärkeschlüssel'!$D$2:$E$87,2,FALSE)</f>
        <v>#N/A</v>
      </c>
      <c r="F694" s="54"/>
      <c r="G694" s="315"/>
      <c r="H694" s="25">
        <f t="shared" si="10"/>
        <v>0</v>
      </c>
      <c r="I694" s="315"/>
      <c r="J694" s="316"/>
      <c r="K694" s="44" t="e">
        <f>VLOOKUP(J694,'Sorten-, Stärkeschlüssel'!$A$2:$B$22,2)</f>
        <v>#N/A</v>
      </c>
    </row>
    <row r="695" spans="1:11" x14ac:dyDescent="0.2">
      <c r="A695" s="27">
        <v>691</v>
      </c>
      <c r="B695" s="576"/>
      <c r="C695" s="314"/>
      <c r="D695" s="314"/>
      <c r="E695" s="43" t="e">
        <f>VLOOKUP(G695,'Sorten-, Stärkeschlüssel'!$D$2:$E$87,2,FALSE)</f>
        <v>#N/A</v>
      </c>
      <c r="F695" s="54"/>
      <c r="G695" s="315"/>
      <c r="H695" s="25">
        <f t="shared" si="10"/>
        <v>0</v>
      </c>
      <c r="I695" s="315"/>
      <c r="J695" s="316"/>
      <c r="K695" s="44" t="e">
        <f>VLOOKUP(J695,'Sorten-, Stärkeschlüssel'!$A$2:$B$22,2)</f>
        <v>#N/A</v>
      </c>
    </row>
    <row r="696" spans="1:11" x14ac:dyDescent="0.2">
      <c r="A696" s="27">
        <v>692</v>
      </c>
      <c r="B696" s="576"/>
      <c r="C696" s="314"/>
      <c r="D696" s="314"/>
      <c r="E696" s="43" t="e">
        <f>VLOOKUP(G696,'Sorten-, Stärkeschlüssel'!$D$2:$E$87,2,FALSE)</f>
        <v>#N/A</v>
      </c>
      <c r="F696" s="54"/>
      <c r="G696" s="315"/>
      <c r="H696" s="25">
        <f t="shared" si="10"/>
        <v>0</v>
      </c>
      <c r="I696" s="315"/>
      <c r="J696" s="316"/>
      <c r="K696" s="44" t="e">
        <f>VLOOKUP(J696,'Sorten-, Stärkeschlüssel'!$A$2:$B$22,2)</f>
        <v>#N/A</v>
      </c>
    </row>
    <row r="697" spans="1:11" x14ac:dyDescent="0.2">
      <c r="A697" s="27">
        <v>693</v>
      </c>
      <c r="B697" s="576"/>
      <c r="C697" s="314"/>
      <c r="D697" s="314"/>
      <c r="E697" s="43" t="e">
        <f>VLOOKUP(G697,'Sorten-, Stärkeschlüssel'!$D$2:$E$87,2,FALSE)</f>
        <v>#N/A</v>
      </c>
      <c r="F697" s="54"/>
      <c r="G697" s="315"/>
      <c r="H697" s="25">
        <f t="shared" si="10"/>
        <v>0</v>
      </c>
      <c r="I697" s="315"/>
      <c r="J697" s="316"/>
      <c r="K697" s="44" t="e">
        <f>VLOOKUP(J697,'Sorten-, Stärkeschlüssel'!$A$2:$B$22,2)</f>
        <v>#N/A</v>
      </c>
    </row>
    <row r="698" spans="1:11" x14ac:dyDescent="0.2">
      <c r="A698" s="27">
        <v>694</v>
      </c>
      <c r="B698" s="576"/>
      <c r="C698" s="314"/>
      <c r="D698" s="314"/>
      <c r="E698" s="43" t="e">
        <f>VLOOKUP(G698,'Sorten-, Stärkeschlüssel'!$D$2:$E$87,2,FALSE)</f>
        <v>#N/A</v>
      </c>
      <c r="F698" s="54"/>
      <c r="G698" s="315"/>
      <c r="H698" s="25">
        <f t="shared" si="10"/>
        <v>0</v>
      </c>
      <c r="I698" s="315"/>
      <c r="J698" s="316"/>
      <c r="K698" s="44" t="e">
        <f>VLOOKUP(J698,'Sorten-, Stärkeschlüssel'!$A$2:$B$22,2)</f>
        <v>#N/A</v>
      </c>
    </row>
    <row r="699" spans="1:11" x14ac:dyDescent="0.2">
      <c r="A699" s="27">
        <v>695</v>
      </c>
      <c r="B699" s="576"/>
      <c r="C699" s="314"/>
      <c r="D699" s="314"/>
      <c r="E699" s="43" t="e">
        <f>VLOOKUP(G699,'Sorten-, Stärkeschlüssel'!$D$2:$E$87,2,FALSE)</f>
        <v>#N/A</v>
      </c>
      <c r="F699" s="54"/>
      <c r="G699" s="315"/>
      <c r="H699" s="25">
        <f t="shared" si="10"/>
        <v>0</v>
      </c>
      <c r="I699" s="315"/>
      <c r="J699" s="316"/>
      <c r="K699" s="44" t="e">
        <f>VLOOKUP(J699,'Sorten-, Stärkeschlüssel'!$A$2:$B$22,2)</f>
        <v>#N/A</v>
      </c>
    </row>
    <row r="700" spans="1:11" x14ac:dyDescent="0.2">
      <c r="A700" s="27">
        <v>696</v>
      </c>
      <c r="B700" s="576"/>
      <c r="C700" s="314"/>
      <c r="D700" s="314"/>
      <c r="E700" s="43" t="e">
        <f>VLOOKUP(G700,'Sorten-, Stärkeschlüssel'!$D$2:$E$87,2,FALSE)</f>
        <v>#N/A</v>
      </c>
      <c r="F700" s="54"/>
      <c r="G700" s="315"/>
      <c r="H700" s="25">
        <f t="shared" si="10"/>
        <v>0</v>
      </c>
      <c r="I700" s="315"/>
      <c r="J700" s="316"/>
      <c r="K700" s="44" t="e">
        <f>VLOOKUP(J700,'Sorten-, Stärkeschlüssel'!$A$2:$B$22,2)</f>
        <v>#N/A</v>
      </c>
    </row>
    <row r="701" spans="1:11" x14ac:dyDescent="0.2">
      <c r="A701" s="27">
        <v>697</v>
      </c>
      <c r="B701" s="576"/>
      <c r="C701" s="314"/>
      <c r="D701" s="314"/>
      <c r="E701" s="43" t="e">
        <f>VLOOKUP(G701,'Sorten-, Stärkeschlüssel'!$D$2:$E$87,2,FALSE)</f>
        <v>#N/A</v>
      </c>
      <c r="F701" s="54"/>
      <c r="G701" s="315"/>
      <c r="H701" s="25">
        <f t="shared" si="10"/>
        <v>0</v>
      </c>
      <c r="I701" s="315"/>
      <c r="J701" s="316"/>
      <c r="K701" s="44" t="e">
        <f>VLOOKUP(J701,'Sorten-, Stärkeschlüssel'!$A$2:$B$22,2)</f>
        <v>#N/A</v>
      </c>
    </row>
    <row r="702" spans="1:11" x14ac:dyDescent="0.2">
      <c r="A702" s="27">
        <v>698</v>
      </c>
      <c r="B702" s="576"/>
      <c r="C702" s="314"/>
      <c r="D702" s="314"/>
      <c r="E702" s="43" t="e">
        <f>VLOOKUP(G702,'Sorten-, Stärkeschlüssel'!$D$2:$E$87,2,FALSE)</f>
        <v>#N/A</v>
      </c>
      <c r="F702" s="54"/>
      <c r="G702" s="315"/>
      <c r="H702" s="25">
        <f t="shared" si="10"/>
        <v>0</v>
      </c>
      <c r="I702" s="315"/>
      <c r="J702" s="316"/>
      <c r="K702" s="44" t="e">
        <f>VLOOKUP(J702,'Sorten-, Stärkeschlüssel'!$A$2:$B$22,2)</f>
        <v>#N/A</v>
      </c>
    </row>
    <row r="703" spans="1:11" x14ac:dyDescent="0.2">
      <c r="A703" s="27">
        <v>699</v>
      </c>
      <c r="B703" s="576"/>
      <c r="C703" s="314"/>
      <c r="D703" s="314"/>
      <c r="E703" s="43" t="e">
        <f>VLOOKUP(G703,'Sorten-, Stärkeschlüssel'!$D$2:$E$87,2,FALSE)</f>
        <v>#N/A</v>
      </c>
      <c r="F703" s="54"/>
      <c r="G703" s="315"/>
      <c r="H703" s="25">
        <f t="shared" si="10"/>
        <v>0</v>
      </c>
      <c r="I703" s="315"/>
      <c r="J703" s="316"/>
      <c r="K703" s="44" t="e">
        <f>VLOOKUP(J703,'Sorten-, Stärkeschlüssel'!$A$2:$B$22,2)</f>
        <v>#N/A</v>
      </c>
    </row>
    <row r="704" spans="1:11" x14ac:dyDescent="0.2">
      <c r="A704" s="27">
        <v>700</v>
      </c>
      <c r="B704" s="576"/>
      <c r="C704" s="314"/>
      <c r="D704" s="314"/>
      <c r="E704" s="43" t="e">
        <f>VLOOKUP(G704,'Sorten-, Stärkeschlüssel'!$D$2:$E$87,2,FALSE)</f>
        <v>#N/A</v>
      </c>
      <c r="F704" s="54"/>
      <c r="G704" s="315"/>
      <c r="H704" s="25">
        <f t="shared" si="10"/>
        <v>0</v>
      </c>
      <c r="I704" s="315"/>
      <c r="J704" s="316"/>
      <c r="K704" s="44" t="e">
        <f>VLOOKUP(J704,'Sorten-, Stärkeschlüssel'!$A$2:$B$22,2)</f>
        <v>#N/A</v>
      </c>
    </row>
    <row r="705" spans="1:11" x14ac:dyDescent="0.2">
      <c r="A705" s="27">
        <v>701</v>
      </c>
      <c r="B705" s="576"/>
      <c r="C705" s="314"/>
      <c r="D705" s="314"/>
      <c r="E705" s="43" t="e">
        <f>VLOOKUP(G705,'Sorten-, Stärkeschlüssel'!$D$2:$E$87,2,FALSE)</f>
        <v>#N/A</v>
      </c>
      <c r="F705" s="54"/>
      <c r="G705" s="315"/>
      <c r="H705" s="25">
        <f t="shared" si="10"/>
        <v>0</v>
      </c>
      <c r="I705" s="315"/>
      <c r="J705" s="316"/>
      <c r="K705" s="44" t="e">
        <f>VLOOKUP(J705,'Sorten-, Stärkeschlüssel'!$A$2:$B$22,2)</f>
        <v>#N/A</v>
      </c>
    </row>
    <row r="706" spans="1:11" x14ac:dyDescent="0.2">
      <c r="A706" s="27">
        <v>702</v>
      </c>
      <c r="B706" s="576"/>
      <c r="C706" s="314"/>
      <c r="D706" s="314"/>
      <c r="E706" s="43" t="e">
        <f>VLOOKUP(G706,'Sorten-, Stärkeschlüssel'!$D$2:$E$87,2,FALSE)</f>
        <v>#N/A</v>
      </c>
      <c r="F706" s="54"/>
      <c r="G706" s="315"/>
      <c r="H706" s="25">
        <f t="shared" si="10"/>
        <v>0</v>
      </c>
      <c r="I706" s="315"/>
      <c r="J706" s="316"/>
      <c r="K706" s="44" t="e">
        <f>VLOOKUP(J706,'Sorten-, Stärkeschlüssel'!$A$2:$B$22,2)</f>
        <v>#N/A</v>
      </c>
    </row>
    <row r="707" spans="1:11" x14ac:dyDescent="0.2">
      <c r="A707" s="27">
        <v>703</v>
      </c>
      <c r="B707" s="576"/>
      <c r="C707" s="314"/>
      <c r="D707" s="314"/>
      <c r="E707" s="43" t="e">
        <f>VLOOKUP(G707,'Sorten-, Stärkeschlüssel'!$D$2:$E$87,2,FALSE)</f>
        <v>#N/A</v>
      </c>
      <c r="F707" s="54"/>
      <c r="G707" s="315"/>
      <c r="H707" s="25">
        <f t="shared" si="10"/>
        <v>0</v>
      </c>
      <c r="I707" s="315"/>
      <c r="J707" s="316"/>
      <c r="K707" s="44" t="e">
        <f>VLOOKUP(J707,'Sorten-, Stärkeschlüssel'!$A$2:$B$22,2)</f>
        <v>#N/A</v>
      </c>
    </row>
    <row r="708" spans="1:11" x14ac:dyDescent="0.2">
      <c r="A708" s="27">
        <v>704</v>
      </c>
      <c r="B708" s="576"/>
      <c r="C708" s="314"/>
      <c r="D708" s="314"/>
      <c r="E708" s="43" t="e">
        <f>VLOOKUP(G708,'Sorten-, Stärkeschlüssel'!$D$2:$E$87,2,FALSE)</f>
        <v>#N/A</v>
      </c>
      <c r="F708" s="54"/>
      <c r="G708" s="315"/>
      <c r="H708" s="25">
        <f t="shared" si="10"/>
        <v>0</v>
      </c>
      <c r="I708" s="315"/>
      <c r="J708" s="316"/>
      <c r="K708" s="44" t="e">
        <f>VLOOKUP(J708,'Sorten-, Stärkeschlüssel'!$A$2:$B$22,2)</f>
        <v>#N/A</v>
      </c>
    </row>
    <row r="709" spans="1:11" x14ac:dyDescent="0.2">
      <c r="A709" s="27">
        <v>705</v>
      </c>
      <c r="B709" s="576"/>
      <c r="C709" s="314"/>
      <c r="D709" s="314"/>
      <c r="E709" s="43" t="e">
        <f>VLOOKUP(G709,'Sorten-, Stärkeschlüssel'!$D$2:$E$87,2,FALSE)</f>
        <v>#N/A</v>
      </c>
      <c r="F709" s="54"/>
      <c r="G709" s="315"/>
      <c r="H709" s="25">
        <f t="shared" ref="H709:H772" si="11">PRODUCT(G709/200*G709/200*3.1415*F709)</f>
        <v>0</v>
      </c>
      <c r="I709" s="315"/>
      <c r="J709" s="316"/>
      <c r="K709" s="44" t="e">
        <f>VLOOKUP(J709,'Sorten-, Stärkeschlüssel'!$A$2:$B$22,2)</f>
        <v>#N/A</v>
      </c>
    </row>
    <row r="710" spans="1:11" x14ac:dyDescent="0.2">
      <c r="A710" s="27">
        <v>706</v>
      </c>
      <c r="B710" s="576"/>
      <c r="C710" s="314"/>
      <c r="D710" s="314"/>
      <c r="E710" s="43" t="e">
        <f>VLOOKUP(G710,'Sorten-, Stärkeschlüssel'!$D$2:$E$87,2,FALSE)</f>
        <v>#N/A</v>
      </c>
      <c r="F710" s="54"/>
      <c r="G710" s="315"/>
      <c r="H710" s="25">
        <f t="shared" si="11"/>
        <v>0</v>
      </c>
      <c r="I710" s="315"/>
      <c r="J710" s="316"/>
      <c r="K710" s="44" t="e">
        <f>VLOOKUP(J710,'Sorten-, Stärkeschlüssel'!$A$2:$B$22,2)</f>
        <v>#N/A</v>
      </c>
    </row>
    <row r="711" spans="1:11" x14ac:dyDescent="0.2">
      <c r="A711" s="27">
        <v>707</v>
      </c>
      <c r="B711" s="576"/>
      <c r="C711" s="314"/>
      <c r="D711" s="314"/>
      <c r="E711" s="43" t="e">
        <f>VLOOKUP(G711,'Sorten-, Stärkeschlüssel'!$D$2:$E$87,2,FALSE)</f>
        <v>#N/A</v>
      </c>
      <c r="F711" s="54"/>
      <c r="G711" s="315"/>
      <c r="H711" s="25">
        <f t="shared" si="11"/>
        <v>0</v>
      </c>
      <c r="I711" s="315"/>
      <c r="J711" s="316"/>
      <c r="K711" s="44" t="e">
        <f>VLOOKUP(J711,'Sorten-, Stärkeschlüssel'!$A$2:$B$22,2)</f>
        <v>#N/A</v>
      </c>
    </row>
    <row r="712" spans="1:11" x14ac:dyDescent="0.2">
      <c r="A712" s="27">
        <v>708</v>
      </c>
      <c r="B712" s="576"/>
      <c r="C712" s="314"/>
      <c r="D712" s="314"/>
      <c r="E712" s="43" t="e">
        <f>VLOOKUP(G712,'Sorten-, Stärkeschlüssel'!$D$2:$E$87,2,FALSE)</f>
        <v>#N/A</v>
      </c>
      <c r="F712" s="54"/>
      <c r="G712" s="315"/>
      <c r="H712" s="25">
        <f t="shared" si="11"/>
        <v>0</v>
      </c>
      <c r="I712" s="315"/>
      <c r="J712" s="316"/>
      <c r="K712" s="44" t="e">
        <f>VLOOKUP(J712,'Sorten-, Stärkeschlüssel'!$A$2:$B$22,2)</f>
        <v>#N/A</v>
      </c>
    </row>
    <row r="713" spans="1:11" x14ac:dyDescent="0.2">
      <c r="A713" s="27">
        <v>709</v>
      </c>
      <c r="B713" s="576"/>
      <c r="C713" s="314"/>
      <c r="D713" s="314"/>
      <c r="E713" s="43" t="e">
        <f>VLOOKUP(G713,'Sorten-, Stärkeschlüssel'!$D$2:$E$87,2,FALSE)</f>
        <v>#N/A</v>
      </c>
      <c r="F713" s="54"/>
      <c r="G713" s="315"/>
      <c r="H713" s="25">
        <f t="shared" si="11"/>
        <v>0</v>
      </c>
      <c r="I713" s="315"/>
      <c r="J713" s="316"/>
      <c r="K713" s="44" t="e">
        <f>VLOOKUP(J713,'Sorten-, Stärkeschlüssel'!$A$2:$B$22,2)</f>
        <v>#N/A</v>
      </c>
    </row>
    <row r="714" spans="1:11" x14ac:dyDescent="0.2">
      <c r="A714" s="27">
        <v>710</v>
      </c>
      <c r="B714" s="576"/>
      <c r="C714" s="314"/>
      <c r="D714" s="314"/>
      <c r="E714" s="43" t="e">
        <f>VLOOKUP(G714,'Sorten-, Stärkeschlüssel'!$D$2:$E$87,2,FALSE)</f>
        <v>#N/A</v>
      </c>
      <c r="F714" s="54"/>
      <c r="G714" s="315"/>
      <c r="H714" s="25">
        <f t="shared" si="11"/>
        <v>0</v>
      </c>
      <c r="I714" s="315"/>
      <c r="J714" s="316"/>
      <c r="K714" s="44" t="e">
        <f>VLOOKUP(J714,'Sorten-, Stärkeschlüssel'!$A$2:$B$22,2)</f>
        <v>#N/A</v>
      </c>
    </row>
    <row r="715" spans="1:11" x14ac:dyDescent="0.2">
      <c r="A715" s="27">
        <v>711</v>
      </c>
      <c r="B715" s="576"/>
      <c r="C715" s="314"/>
      <c r="D715" s="314"/>
      <c r="E715" s="43" t="e">
        <f>VLOOKUP(G715,'Sorten-, Stärkeschlüssel'!$D$2:$E$87,2,FALSE)</f>
        <v>#N/A</v>
      </c>
      <c r="F715" s="54"/>
      <c r="G715" s="315"/>
      <c r="H715" s="25">
        <f t="shared" si="11"/>
        <v>0</v>
      </c>
      <c r="I715" s="315"/>
      <c r="J715" s="316"/>
      <c r="K715" s="44" t="e">
        <f>VLOOKUP(J715,'Sorten-, Stärkeschlüssel'!$A$2:$B$22,2)</f>
        <v>#N/A</v>
      </c>
    </row>
    <row r="716" spans="1:11" x14ac:dyDescent="0.2">
      <c r="A716" s="27">
        <v>712</v>
      </c>
      <c r="B716" s="576"/>
      <c r="C716" s="314"/>
      <c r="D716" s="314"/>
      <c r="E716" s="43" t="e">
        <f>VLOOKUP(G716,'Sorten-, Stärkeschlüssel'!$D$2:$E$87,2,FALSE)</f>
        <v>#N/A</v>
      </c>
      <c r="F716" s="54"/>
      <c r="G716" s="315"/>
      <c r="H716" s="25">
        <f t="shared" si="11"/>
        <v>0</v>
      </c>
      <c r="I716" s="315"/>
      <c r="J716" s="316"/>
      <c r="K716" s="44" t="e">
        <f>VLOOKUP(J716,'Sorten-, Stärkeschlüssel'!$A$2:$B$22,2)</f>
        <v>#N/A</v>
      </c>
    </row>
    <row r="717" spans="1:11" x14ac:dyDescent="0.2">
      <c r="A717" s="27">
        <v>713</v>
      </c>
      <c r="B717" s="576"/>
      <c r="C717" s="314"/>
      <c r="D717" s="314"/>
      <c r="E717" s="43" t="e">
        <f>VLOOKUP(G717,'Sorten-, Stärkeschlüssel'!$D$2:$E$87,2,FALSE)</f>
        <v>#N/A</v>
      </c>
      <c r="F717" s="54"/>
      <c r="G717" s="315"/>
      <c r="H717" s="25">
        <f t="shared" si="11"/>
        <v>0</v>
      </c>
      <c r="I717" s="315"/>
      <c r="J717" s="316"/>
      <c r="K717" s="44" t="e">
        <f>VLOOKUP(J717,'Sorten-, Stärkeschlüssel'!$A$2:$B$22,2)</f>
        <v>#N/A</v>
      </c>
    </row>
    <row r="718" spans="1:11" x14ac:dyDescent="0.2">
      <c r="A718" s="27">
        <v>714</v>
      </c>
      <c r="B718" s="576"/>
      <c r="C718" s="314"/>
      <c r="D718" s="314"/>
      <c r="E718" s="43" t="e">
        <f>VLOOKUP(G718,'Sorten-, Stärkeschlüssel'!$D$2:$E$87,2,FALSE)</f>
        <v>#N/A</v>
      </c>
      <c r="F718" s="54"/>
      <c r="G718" s="315"/>
      <c r="H718" s="25">
        <f t="shared" si="11"/>
        <v>0</v>
      </c>
      <c r="I718" s="315"/>
      <c r="J718" s="316"/>
      <c r="K718" s="44" t="e">
        <f>VLOOKUP(J718,'Sorten-, Stärkeschlüssel'!$A$2:$B$22,2)</f>
        <v>#N/A</v>
      </c>
    </row>
    <row r="719" spans="1:11" x14ac:dyDescent="0.2">
      <c r="A719" s="27">
        <v>715</v>
      </c>
      <c r="B719" s="576"/>
      <c r="C719" s="314"/>
      <c r="D719" s="314"/>
      <c r="E719" s="43" t="e">
        <f>VLOOKUP(G719,'Sorten-, Stärkeschlüssel'!$D$2:$E$87,2,FALSE)</f>
        <v>#N/A</v>
      </c>
      <c r="F719" s="54"/>
      <c r="G719" s="315"/>
      <c r="H719" s="25">
        <f t="shared" si="11"/>
        <v>0</v>
      </c>
      <c r="I719" s="315"/>
      <c r="J719" s="316"/>
      <c r="K719" s="44" t="e">
        <f>VLOOKUP(J719,'Sorten-, Stärkeschlüssel'!$A$2:$B$22,2)</f>
        <v>#N/A</v>
      </c>
    </row>
    <row r="720" spans="1:11" x14ac:dyDescent="0.2">
      <c r="A720" s="27">
        <v>716</v>
      </c>
      <c r="B720" s="576"/>
      <c r="C720" s="314"/>
      <c r="D720" s="314"/>
      <c r="E720" s="43" t="e">
        <f>VLOOKUP(G720,'Sorten-, Stärkeschlüssel'!$D$2:$E$87,2,FALSE)</f>
        <v>#N/A</v>
      </c>
      <c r="F720" s="54"/>
      <c r="G720" s="315"/>
      <c r="H720" s="25">
        <f t="shared" si="11"/>
        <v>0</v>
      </c>
      <c r="I720" s="315"/>
      <c r="J720" s="316"/>
      <c r="K720" s="44" t="e">
        <f>VLOOKUP(J720,'Sorten-, Stärkeschlüssel'!$A$2:$B$22,2)</f>
        <v>#N/A</v>
      </c>
    </row>
    <row r="721" spans="1:11" x14ac:dyDescent="0.2">
      <c r="A721" s="27">
        <v>717</v>
      </c>
      <c r="B721" s="576"/>
      <c r="C721" s="314"/>
      <c r="D721" s="314"/>
      <c r="E721" s="43" t="e">
        <f>VLOOKUP(G721,'Sorten-, Stärkeschlüssel'!$D$2:$E$87,2,FALSE)</f>
        <v>#N/A</v>
      </c>
      <c r="F721" s="54"/>
      <c r="G721" s="315"/>
      <c r="H721" s="25">
        <f t="shared" si="11"/>
        <v>0</v>
      </c>
      <c r="I721" s="315"/>
      <c r="J721" s="316"/>
      <c r="K721" s="44" t="e">
        <f>VLOOKUP(J721,'Sorten-, Stärkeschlüssel'!$A$2:$B$22,2)</f>
        <v>#N/A</v>
      </c>
    </row>
    <row r="722" spans="1:11" x14ac:dyDescent="0.2">
      <c r="A722" s="27">
        <v>718</v>
      </c>
      <c r="B722" s="576"/>
      <c r="C722" s="314"/>
      <c r="D722" s="314"/>
      <c r="E722" s="43" t="e">
        <f>VLOOKUP(G722,'Sorten-, Stärkeschlüssel'!$D$2:$E$87,2,FALSE)</f>
        <v>#N/A</v>
      </c>
      <c r="F722" s="54"/>
      <c r="G722" s="315"/>
      <c r="H722" s="25">
        <f t="shared" si="11"/>
        <v>0</v>
      </c>
      <c r="I722" s="315"/>
      <c r="J722" s="316"/>
      <c r="K722" s="44" t="e">
        <f>VLOOKUP(J722,'Sorten-, Stärkeschlüssel'!$A$2:$B$22,2)</f>
        <v>#N/A</v>
      </c>
    </row>
    <row r="723" spans="1:11" x14ac:dyDescent="0.2">
      <c r="A723" s="27">
        <v>719</v>
      </c>
      <c r="B723" s="576"/>
      <c r="C723" s="314"/>
      <c r="D723" s="314"/>
      <c r="E723" s="43" t="e">
        <f>VLOOKUP(G723,'Sorten-, Stärkeschlüssel'!$D$2:$E$87,2,FALSE)</f>
        <v>#N/A</v>
      </c>
      <c r="F723" s="54"/>
      <c r="G723" s="315"/>
      <c r="H723" s="25">
        <f t="shared" si="11"/>
        <v>0</v>
      </c>
      <c r="I723" s="315"/>
      <c r="J723" s="316"/>
      <c r="K723" s="44" t="e">
        <f>VLOOKUP(J723,'Sorten-, Stärkeschlüssel'!$A$2:$B$22,2)</f>
        <v>#N/A</v>
      </c>
    </row>
    <row r="724" spans="1:11" x14ac:dyDescent="0.2">
      <c r="A724" s="27">
        <v>720</v>
      </c>
      <c r="B724" s="576"/>
      <c r="C724" s="314"/>
      <c r="D724" s="314"/>
      <c r="E724" s="43" t="e">
        <f>VLOOKUP(G724,'Sorten-, Stärkeschlüssel'!$D$2:$E$87,2,FALSE)</f>
        <v>#N/A</v>
      </c>
      <c r="F724" s="54"/>
      <c r="G724" s="315"/>
      <c r="H724" s="25">
        <f t="shared" si="11"/>
        <v>0</v>
      </c>
      <c r="I724" s="315"/>
      <c r="J724" s="316"/>
      <c r="K724" s="44" t="e">
        <f>VLOOKUP(J724,'Sorten-, Stärkeschlüssel'!$A$2:$B$22,2)</f>
        <v>#N/A</v>
      </c>
    </row>
    <row r="725" spans="1:11" x14ac:dyDescent="0.2">
      <c r="A725" s="27">
        <v>721</v>
      </c>
      <c r="B725" s="576"/>
      <c r="C725" s="314"/>
      <c r="D725" s="314"/>
      <c r="E725" s="43" t="e">
        <f>VLOOKUP(G725,'Sorten-, Stärkeschlüssel'!$D$2:$E$87,2,FALSE)</f>
        <v>#N/A</v>
      </c>
      <c r="F725" s="54"/>
      <c r="G725" s="315"/>
      <c r="H725" s="25">
        <f t="shared" si="11"/>
        <v>0</v>
      </c>
      <c r="I725" s="315"/>
      <c r="J725" s="316"/>
      <c r="K725" s="44" t="e">
        <f>VLOOKUP(J725,'Sorten-, Stärkeschlüssel'!$A$2:$B$22,2)</f>
        <v>#N/A</v>
      </c>
    </row>
    <row r="726" spans="1:11" x14ac:dyDescent="0.2">
      <c r="A726" s="27">
        <v>722</v>
      </c>
      <c r="B726" s="576"/>
      <c r="C726" s="314"/>
      <c r="D726" s="314"/>
      <c r="E726" s="43" t="e">
        <f>VLOOKUP(G726,'Sorten-, Stärkeschlüssel'!$D$2:$E$87,2,FALSE)</f>
        <v>#N/A</v>
      </c>
      <c r="F726" s="54"/>
      <c r="G726" s="315"/>
      <c r="H726" s="25">
        <f t="shared" si="11"/>
        <v>0</v>
      </c>
      <c r="I726" s="315"/>
      <c r="J726" s="316"/>
      <c r="K726" s="44" t="e">
        <f>VLOOKUP(J726,'Sorten-, Stärkeschlüssel'!$A$2:$B$22,2)</f>
        <v>#N/A</v>
      </c>
    </row>
    <row r="727" spans="1:11" x14ac:dyDescent="0.2">
      <c r="A727" s="27">
        <v>723</v>
      </c>
      <c r="B727" s="576"/>
      <c r="C727" s="314"/>
      <c r="D727" s="314"/>
      <c r="E727" s="43" t="e">
        <f>VLOOKUP(G727,'Sorten-, Stärkeschlüssel'!$D$2:$E$87,2,FALSE)</f>
        <v>#N/A</v>
      </c>
      <c r="F727" s="54"/>
      <c r="G727" s="315"/>
      <c r="H727" s="25">
        <f t="shared" si="11"/>
        <v>0</v>
      </c>
      <c r="I727" s="315"/>
      <c r="J727" s="316"/>
      <c r="K727" s="44" t="e">
        <f>VLOOKUP(J727,'Sorten-, Stärkeschlüssel'!$A$2:$B$22,2)</f>
        <v>#N/A</v>
      </c>
    </row>
    <row r="728" spans="1:11" x14ac:dyDescent="0.2">
      <c r="A728" s="27">
        <v>724</v>
      </c>
      <c r="B728" s="576"/>
      <c r="C728" s="314"/>
      <c r="D728" s="314"/>
      <c r="E728" s="43" t="e">
        <f>VLOOKUP(G728,'Sorten-, Stärkeschlüssel'!$D$2:$E$87,2,FALSE)</f>
        <v>#N/A</v>
      </c>
      <c r="F728" s="54"/>
      <c r="G728" s="315"/>
      <c r="H728" s="25">
        <f t="shared" si="11"/>
        <v>0</v>
      </c>
      <c r="I728" s="315"/>
      <c r="J728" s="316"/>
      <c r="K728" s="44" t="e">
        <f>VLOOKUP(J728,'Sorten-, Stärkeschlüssel'!$A$2:$B$22,2)</f>
        <v>#N/A</v>
      </c>
    </row>
    <row r="729" spans="1:11" x14ac:dyDescent="0.2">
      <c r="A729" s="27">
        <v>725</v>
      </c>
      <c r="B729" s="576"/>
      <c r="C729" s="314"/>
      <c r="D729" s="314"/>
      <c r="E729" s="43" t="e">
        <f>VLOOKUP(G729,'Sorten-, Stärkeschlüssel'!$D$2:$E$87,2,FALSE)</f>
        <v>#N/A</v>
      </c>
      <c r="F729" s="54"/>
      <c r="G729" s="315"/>
      <c r="H729" s="25">
        <f t="shared" si="11"/>
        <v>0</v>
      </c>
      <c r="I729" s="315"/>
      <c r="J729" s="316"/>
      <c r="K729" s="44" t="e">
        <f>VLOOKUP(J729,'Sorten-, Stärkeschlüssel'!$A$2:$B$22,2)</f>
        <v>#N/A</v>
      </c>
    </row>
    <row r="730" spans="1:11" x14ac:dyDescent="0.2">
      <c r="A730" s="27">
        <v>726</v>
      </c>
      <c r="B730" s="576"/>
      <c r="C730" s="314"/>
      <c r="D730" s="314"/>
      <c r="E730" s="43" t="e">
        <f>VLOOKUP(G730,'Sorten-, Stärkeschlüssel'!$D$2:$E$87,2,FALSE)</f>
        <v>#N/A</v>
      </c>
      <c r="F730" s="54"/>
      <c r="G730" s="315"/>
      <c r="H730" s="25">
        <f t="shared" si="11"/>
        <v>0</v>
      </c>
      <c r="I730" s="315"/>
      <c r="J730" s="316"/>
      <c r="K730" s="44" t="e">
        <f>VLOOKUP(J730,'Sorten-, Stärkeschlüssel'!$A$2:$B$22,2)</f>
        <v>#N/A</v>
      </c>
    </row>
    <row r="731" spans="1:11" x14ac:dyDescent="0.2">
      <c r="A731" s="27">
        <v>727</v>
      </c>
      <c r="B731" s="576"/>
      <c r="C731" s="314"/>
      <c r="D731" s="314"/>
      <c r="E731" s="43" t="e">
        <f>VLOOKUP(G731,'Sorten-, Stärkeschlüssel'!$D$2:$E$87,2,FALSE)</f>
        <v>#N/A</v>
      </c>
      <c r="F731" s="54"/>
      <c r="G731" s="315"/>
      <c r="H731" s="25">
        <f t="shared" si="11"/>
        <v>0</v>
      </c>
      <c r="I731" s="315"/>
      <c r="J731" s="316"/>
      <c r="K731" s="44" t="e">
        <f>VLOOKUP(J731,'Sorten-, Stärkeschlüssel'!$A$2:$B$22,2)</f>
        <v>#N/A</v>
      </c>
    </row>
    <row r="732" spans="1:11" x14ac:dyDescent="0.2">
      <c r="A732" s="27">
        <v>728</v>
      </c>
      <c r="B732" s="576"/>
      <c r="C732" s="314"/>
      <c r="D732" s="314"/>
      <c r="E732" s="43" t="e">
        <f>VLOOKUP(G732,'Sorten-, Stärkeschlüssel'!$D$2:$E$87,2,FALSE)</f>
        <v>#N/A</v>
      </c>
      <c r="F732" s="54"/>
      <c r="G732" s="315"/>
      <c r="H732" s="25">
        <f t="shared" si="11"/>
        <v>0</v>
      </c>
      <c r="I732" s="315"/>
      <c r="J732" s="316"/>
      <c r="K732" s="44" t="e">
        <f>VLOOKUP(J732,'Sorten-, Stärkeschlüssel'!$A$2:$B$22,2)</f>
        <v>#N/A</v>
      </c>
    </row>
    <row r="733" spans="1:11" x14ac:dyDescent="0.2">
      <c r="A733" s="27">
        <v>729</v>
      </c>
      <c r="B733" s="576"/>
      <c r="C733" s="314"/>
      <c r="D733" s="314"/>
      <c r="E733" s="43" t="e">
        <f>VLOOKUP(G733,'Sorten-, Stärkeschlüssel'!$D$2:$E$87,2,FALSE)</f>
        <v>#N/A</v>
      </c>
      <c r="F733" s="54"/>
      <c r="G733" s="315"/>
      <c r="H733" s="25">
        <f t="shared" si="11"/>
        <v>0</v>
      </c>
      <c r="I733" s="315"/>
      <c r="J733" s="316"/>
      <c r="K733" s="44" t="e">
        <f>VLOOKUP(J733,'Sorten-, Stärkeschlüssel'!$A$2:$B$22,2)</f>
        <v>#N/A</v>
      </c>
    </row>
    <row r="734" spans="1:11" x14ac:dyDescent="0.2">
      <c r="A734" s="27">
        <v>730</v>
      </c>
      <c r="B734" s="576"/>
      <c r="C734" s="314"/>
      <c r="D734" s="314"/>
      <c r="E734" s="43" t="e">
        <f>VLOOKUP(G734,'Sorten-, Stärkeschlüssel'!$D$2:$E$87,2,FALSE)</f>
        <v>#N/A</v>
      </c>
      <c r="F734" s="54"/>
      <c r="G734" s="315"/>
      <c r="H734" s="25">
        <f t="shared" si="11"/>
        <v>0</v>
      </c>
      <c r="I734" s="315"/>
      <c r="J734" s="316"/>
      <c r="K734" s="44" t="e">
        <f>VLOOKUP(J734,'Sorten-, Stärkeschlüssel'!$A$2:$B$22,2)</f>
        <v>#N/A</v>
      </c>
    </row>
    <row r="735" spans="1:11" x14ac:dyDescent="0.2">
      <c r="A735" s="27">
        <v>731</v>
      </c>
      <c r="B735" s="576"/>
      <c r="C735" s="314"/>
      <c r="D735" s="314"/>
      <c r="E735" s="43" t="e">
        <f>VLOOKUP(G735,'Sorten-, Stärkeschlüssel'!$D$2:$E$87,2,FALSE)</f>
        <v>#N/A</v>
      </c>
      <c r="F735" s="54"/>
      <c r="G735" s="315"/>
      <c r="H735" s="25">
        <f t="shared" si="11"/>
        <v>0</v>
      </c>
      <c r="I735" s="315"/>
      <c r="J735" s="316"/>
      <c r="K735" s="44" t="e">
        <f>VLOOKUP(J735,'Sorten-, Stärkeschlüssel'!$A$2:$B$22,2)</f>
        <v>#N/A</v>
      </c>
    </row>
    <row r="736" spans="1:11" x14ac:dyDescent="0.2">
      <c r="A736" s="27">
        <v>732</v>
      </c>
      <c r="B736" s="576"/>
      <c r="C736" s="314"/>
      <c r="D736" s="314"/>
      <c r="E736" s="43" t="e">
        <f>VLOOKUP(G736,'Sorten-, Stärkeschlüssel'!$D$2:$E$87,2,FALSE)</f>
        <v>#N/A</v>
      </c>
      <c r="F736" s="54"/>
      <c r="G736" s="315"/>
      <c r="H736" s="25">
        <f t="shared" si="11"/>
        <v>0</v>
      </c>
      <c r="I736" s="315"/>
      <c r="J736" s="316"/>
      <c r="K736" s="44" t="e">
        <f>VLOOKUP(J736,'Sorten-, Stärkeschlüssel'!$A$2:$B$22,2)</f>
        <v>#N/A</v>
      </c>
    </row>
    <row r="737" spans="1:11" x14ac:dyDescent="0.2">
      <c r="A737" s="27">
        <v>733</v>
      </c>
      <c r="B737" s="576"/>
      <c r="C737" s="314"/>
      <c r="D737" s="314"/>
      <c r="E737" s="43" t="e">
        <f>VLOOKUP(G737,'Sorten-, Stärkeschlüssel'!$D$2:$E$87,2,FALSE)</f>
        <v>#N/A</v>
      </c>
      <c r="F737" s="54"/>
      <c r="G737" s="315"/>
      <c r="H737" s="25">
        <f t="shared" si="11"/>
        <v>0</v>
      </c>
      <c r="I737" s="315"/>
      <c r="J737" s="316"/>
      <c r="K737" s="44" t="e">
        <f>VLOOKUP(J737,'Sorten-, Stärkeschlüssel'!$A$2:$B$22,2)</f>
        <v>#N/A</v>
      </c>
    </row>
    <row r="738" spans="1:11" x14ac:dyDescent="0.2">
      <c r="A738" s="27">
        <v>734</v>
      </c>
      <c r="B738" s="576"/>
      <c r="C738" s="314"/>
      <c r="D738" s="314"/>
      <c r="E738" s="43" t="e">
        <f>VLOOKUP(G738,'Sorten-, Stärkeschlüssel'!$D$2:$E$87,2,FALSE)</f>
        <v>#N/A</v>
      </c>
      <c r="F738" s="54"/>
      <c r="G738" s="315"/>
      <c r="H738" s="25">
        <f t="shared" si="11"/>
        <v>0</v>
      </c>
      <c r="I738" s="315"/>
      <c r="J738" s="316"/>
      <c r="K738" s="44" t="e">
        <f>VLOOKUP(J738,'Sorten-, Stärkeschlüssel'!$A$2:$B$22,2)</f>
        <v>#N/A</v>
      </c>
    </row>
    <row r="739" spans="1:11" x14ac:dyDescent="0.2">
      <c r="A739" s="27">
        <v>735</v>
      </c>
      <c r="B739" s="576"/>
      <c r="C739" s="314"/>
      <c r="D739" s="314"/>
      <c r="E739" s="43" t="e">
        <f>VLOOKUP(G739,'Sorten-, Stärkeschlüssel'!$D$2:$E$87,2,FALSE)</f>
        <v>#N/A</v>
      </c>
      <c r="F739" s="54"/>
      <c r="G739" s="315"/>
      <c r="H739" s="25">
        <f t="shared" si="11"/>
        <v>0</v>
      </c>
      <c r="I739" s="315"/>
      <c r="J739" s="316"/>
      <c r="K739" s="44" t="e">
        <f>VLOOKUP(J739,'Sorten-, Stärkeschlüssel'!$A$2:$B$22,2)</f>
        <v>#N/A</v>
      </c>
    </row>
    <row r="740" spans="1:11" x14ac:dyDescent="0.2">
      <c r="A740" s="27">
        <v>736</v>
      </c>
      <c r="B740" s="576"/>
      <c r="C740" s="314"/>
      <c r="D740" s="314"/>
      <c r="E740" s="43" t="e">
        <f>VLOOKUP(G740,'Sorten-, Stärkeschlüssel'!$D$2:$E$87,2,FALSE)</f>
        <v>#N/A</v>
      </c>
      <c r="F740" s="54"/>
      <c r="G740" s="315"/>
      <c r="H740" s="25">
        <f t="shared" si="11"/>
        <v>0</v>
      </c>
      <c r="I740" s="315"/>
      <c r="J740" s="316"/>
      <c r="K740" s="44" t="e">
        <f>VLOOKUP(J740,'Sorten-, Stärkeschlüssel'!$A$2:$B$22,2)</f>
        <v>#N/A</v>
      </c>
    </row>
    <row r="741" spans="1:11" x14ac:dyDescent="0.2">
      <c r="A741" s="27">
        <v>737</v>
      </c>
      <c r="B741" s="576"/>
      <c r="C741" s="314"/>
      <c r="D741" s="314"/>
      <c r="E741" s="43" t="e">
        <f>VLOOKUP(G741,'Sorten-, Stärkeschlüssel'!$D$2:$E$87,2,FALSE)</f>
        <v>#N/A</v>
      </c>
      <c r="F741" s="54"/>
      <c r="G741" s="315"/>
      <c r="H741" s="25">
        <f t="shared" si="11"/>
        <v>0</v>
      </c>
      <c r="I741" s="315"/>
      <c r="J741" s="316"/>
      <c r="K741" s="44" t="e">
        <f>VLOOKUP(J741,'Sorten-, Stärkeschlüssel'!$A$2:$B$22,2)</f>
        <v>#N/A</v>
      </c>
    </row>
    <row r="742" spans="1:11" x14ac:dyDescent="0.2">
      <c r="A742" s="27">
        <v>738</v>
      </c>
      <c r="B742" s="576"/>
      <c r="C742" s="314"/>
      <c r="D742" s="314"/>
      <c r="E742" s="43" t="e">
        <f>VLOOKUP(G742,'Sorten-, Stärkeschlüssel'!$D$2:$E$87,2,FALSE)</f>
        <v>#N/A</v>
      </c>
      <c r="F742" s="54"/>
      <c r="G742" s="315"/>
      <c r="H742" s="25">
        <f t="shared" si="11"/>
        <v>0</v>
      </c>
      <c r="I742" s="315"/>
      <c r="J742" s="316"/>
      <c r="K742" s="44" t="e">
        <f>VLOOKUP(J742,'Sorten-, Stärkeschlüssel'!$A$2:$B$22,2)</f>
        <v>#N/A</v>
      </c>
    </row>
    <row r="743" spans="1:11" x14ac:dyDescent="0.2">
      <c r="A743" s="27">
        <v>739</v>
      </c>
      <c r="B743" s="576"/>
      <c r="C743" s="314"/>
      <c r="D743" s="314"/>
      <c r="E743" s="43" t="e">
        <f>VLOOKUP(G743,'Sorten-, Stärkeschlüssel'!$D$2:$E$87,2,FALSE)</f>
        <v>#N/A</v>
      </c>
      <c r="F743" s="54"/>
      <c r="G743" s="315"/>
      <c r="H743" s="25">
        <f t="shared" si="11"/>
        <v>0</v>
      </c>
      <c r="I743" s="315"/>
      <c r="J743" s="316"/>
      <c r="K743" s="44" t="e">
        <f>VLOOKUP(J743,'Sorten-, Stärkeschlüssel'!$A$2:$B$22,2)</f>
        <v>#N/A</v>
      </c>
    </row>
    <row r="744" spans="1:11" x14ac:dyDescent="0.2">
      <c r="A744" s="27">
        <v>740</v>
      </c>
      <c r="B744" s="576"/>
      <c r="C744" s="314"/>
      <c r="D744" s="314"/>
      <c r="E744" s="43" t="e">
        <f>VLOOKUP(G744,'Sorten-, Stärkeschlüssel'!$D$2:$E$87,2,FALSE)</f>
        <v>#N/A</v>
      </c>
      <c r="F744" s="54"/>
      <c r="G744" s="315"/>
      <c r="H744" s="25">
        <f t="shared" si="11"/>
        <v>0</v>
      </c>
      <c r="I744" s="315"/>
      <c r="J744" s="316"/>
      <c r="K744" s="44" t="e">
        <f>VLOOKUP(J744,'Sorten-, Stärkeschlüssel'!$A$2:$B$22,2)</f>
        <v>#N/A</v>
      </c>
    </row>
    <row r="745" spans="1:11" x14ac:dyDescent="0.2">
      <c r="A745" s="27">
        <v>741</v>
      </c>
      <c r="B745" s="576"/>
      <c r="C745" s="314"/>
      <c r="D745" s="314"/>
      <c r="E745" s="43" t="e">
        <f>VLOOKUP(G745,'Sorten-, Stärkeschlüssel'!$D$2:$E$87,2,FALSE)</f>
        <v>#N/A</v>
      </c>
      <c r="F745" s="54"/>
      <c r="G745" s="315"/>
      <c r="H745" s="25">
        <f t="shared" si="11"/>
        <v>0</v>
      </c>
      <c r="I745" s="315"/>
      <c r="J745" s="316"/>
      <c r="K745" s="44" t="e">
        <f>VLOOKUP(J745,'Sorten-, Stärkeschlüssel'!$A$2:$B$22,2)</f>
        <v>#N/A</v>
      </c>
    </row>
    <row r="746" spans="1:11" x14ac:dyDescent="0.2">
      <c r="A746" s="27">
        <v>742</v>
      </c>
      <c r="B746" s="576"/>
      <c r="C746" s="314"/>
      <c r="D746" s="314"/>
      <c r="E746" s="43" t="e">
        <f>VLOOKUP(G746,'Sorten-, Stärkeschlüssel'!$D$2:$E$87,2,FALSE)</f>
        <v>#N/A</v>
      </c>
      <c r="F746" s="54"/>
      <c r="G746" s="315"/>
      <c r="H746" s="25">
        <f t="shared" si="11"/>
        <v>0</v>
      </c>
      <c r="I746" s="315"/>
      <c r="J746" s="316"/>
      <c r="K746" s="44" t="e">
        <f>VLOOKUP(J746,'Sorten-, Stärkeschlüssel'!$A$2:$B$22,2)</f>
        <v>#N/A</v>
      </c>
    </row>
    <row r="747" spans="1:11" x14ac:dyDescent="0.2">
      <c r="A747" s="27">
        <v>743</v>
      </c>
      <c r="B747" s="576"/>
      <c r="C747" s="314"/>
      <c r="D747" s="314"/>
      <c r="E747" s="43" t="e">
        <f>VLOOKUP(G747,'Sorten-, Stärkeschlüssel'!$D$2:$E$87,2,FALSE)</f>
        <v>#N/A</v>
      </c>
      <c r="F747" s="54"/>
      <c r="G747" s="315"/>
      <c r="H747" s="25">
        <f t="shared" si="11"/>
        <v>0</v>
      </c>
      <c r="I747" s="315"/>
      <c r="J747" s="316"/>
      <c r="K747" s="44" t="e">
        <f>VLOOKUP(J747,'Sorten-, Stärkeschlüssel'!$A$2:$B$22,2)</f>
        <v>#N/A</v>
      </c>
    </row>
    <row r="748" spans="1:11" x14ac:dyDescent="0.2">
      <c r="A748" s="27">
        <v>744</v>
      </c>
      <c r="B748" s="576"/>
      <c r="C748" s="314"/>
      <c r="D748" s="314"/>
      <c r="E748" s="43" t="e">
        <f>VLOOKUP(G748,'Sorten-, Stärkeschlüssel'!$D$2:$E$87,2,FALSE)</f>
        <v>#N/A</v>
      </c>
      <c r="F748" s="54"/>
      <c r="G748" s="315"/>
      <c r="H748" s="25">
        <f t="shared" si="11"/>
        <v>0</v>
      </c>
      <c r="I748" s="315"/>
      <c r="J748" s="316"/>
      <c r="K748" s="44" t="e">
        <f>VLOOKUP(J748,'Sorten-, Stärkeschlüssel'!$A$2:$B$22,2)</f>
        <v>#N/A</v>
      </c>
    </row>
    <row r="749" spans="1:11" x14ac:dyDescent="0.2">
      <c r="A749" s="27">
        <v>745</v>
      </c>
      <c r="B749" s="576"/>
      <c r="C749" s="314"/>
      <c r="D749" s="314"/>
      <c r="E749" s="43" t="e">
        <f>VLOOKUP(G749,'Sorten-, Stärkeschlüssel'!$D$2:$E$87,2,FALSE)</f>
        <v>#N/A</v>
      </c>
      <c r="F749" s="54"/>
      <c r="G749" s="315"/>
      <c r="H749" s="25">
        <f t="shared" si="11"/>
        <v>0</v>
      </c>
      <c r="I749" s="315"/>
      <c r="J749" s="316"/>
      <c r="K749" s="44" t="e">
        <f>VLOOKUP(J749,'Sorten-, Stärkeschlüssel'!$A$2:$B$22,2)</f>
        <v>#N/A</v>
      </c>
    </row>
    <row r="750" spans="1:11" x14ac:dyDescent="0.2">
      <c r="A750" s="27">
        <v>746</v>
      </c>
      <c r="B750" s="576"/>
      <c r="C750" s="314"/>
      <c r="D750" s="314"/>
      <c r="E750" s="43" t="e">
        <f>VLOOKUP(G750,'Sorten-, Stärkeschlüssel'!$D$2:$E$87,2,FALSE)</f>
        <v>#N/A</v>
      </c>
      <c r="F750" s="54"/>
      <c r="G750" s="315"/>
      <c r="H750" s="25">
        <f t="shared" si="11"/>
        <v>0</v>
      </c>
      <c r="I750" s="315"/>
      <c r="J750" s="316"/>
      <c r="K750" s="44" t="e">
        <f>VLOOKUP(J750,'Sorten-, Stärkeschlüssel'!$A$2:$B$22,2)</f>
        <v>#N/A</v>
      </c>
    </row>
    <row r="751" spans="1:11" x14ac:dyDescent="0.2">
      <c r="A751" s="27">
        <v>747</v>
      </c>
      <c r="B751" s="576"/>
      <c r="C751" s="314"/>
      <c r="D751" s="314"/>
      <c r="E751" s="43" t="e">
        <f>VLOOKUP(G751,'Sorten-, Stärkeschlüssel'!$D$2:$E$87,2,FALSE)</f>
        <v>#N/A</v>
      </c>
      <c r="F751" s="54"/>
      <c r="G751" s="315"/>
      <c r="H751" s="25">
        <f t="shared" si="11"/>
        <v>0</v>
      </c>
      <c r="I751" s="315"/>
      <c r="J751" s="316"/>
      <c r="K751" s="44" t="e">
        <f>VLOOKUP(J751,'Sorten-, Stärkeschlüssel'!$A$2:$B$22,2)</f>
        <v>#N/A</v>
      </c>
    </row>
    <row r="752" spans="1:11" x14ac:dyDescent="0.2">
      <c r="A752" s="27">
        <v>748</v>
      </c>
      <c r="B752" s="576"/>
      <c r="C752" s="314"/>
      <c r="D752" s="314"/>
      <c r="E752" s="43" t="e">
        <f>VLOOKUP(G752,'Sorten-, Stärkeschlüssel'!$D$2:$E$87,2,FALSE)</f>
        <v>#N/A</v>
      </c>
      <c r="F752" s="54"/>
      <c r="G752" s="315"/>
      <c r="H752" s="25">
        <f t="shared" si="11"/>
        <v>0</v>
      </c>
      <c r="I752" s="315"/>
      <c r="J752" s="316"/>
      <c r="K752" s="44" t="e">
        <f>VLOOKUP(J752,'Sorten-, Stärkeschlüssel'!$A$2:$B$22,2)</f>
        <v>#N/A</v>
      </c>
    </row>
    <row r="753" spans="1:11" x14ac:dyDescent="0.2">
      <c r="A753" s="27">
        <v>749</v>
      </c>
      <c r="B753" s="576"/>
      <c r="C753" s="314"/>
      <c r="D753" s="314"/>
      <c r="E753" s="43" t="e">
        <f>VLOOKUP(G753,'Sorten-, Stärkeschlüssel'!$D$2:$E$87,2,FALSE)</f>
        <v>#N/A</v>
      </c>
      <c r="F753" s="54"/>
      <c r="G753" s="315"/>
      <c r="H753" s="25">
        <f t="shared" si="11"/>
        <v>0</v>
      </c>
      <c r="I753" s="315"/>
      <c r="J753" s="316"/>
      <c r="K753" s="44" t="e">
        <f>VLOOKUP(J753,'Sorten-, Stärkeschlüssel'!$A$2:$B$22,2)</f>
        <v>#N/A</v>
      </c>
    </row>
    <row r="754" spans="1:11" x14ac:dyDescent="0.2">
      <c r="A754" s="27">
        <v>750</v>
      </c>
      <c r="B754" s="576"/>
      <c r="C754" s="314"/>
      <c r="D754" s="314"/>
      <c r="E754" s="43" t="e">
        <f>VLOOKUP(G754,'Sorten-, Stärkeschlüssel'!$D$2:$E$87,2,FALSE)</f>
        <v>#N/A</v>
      </c>
      <c r="F754" s="54"/>
      <c r="G754" s="315"/>
      <c r="H754" s="25">
        <f t="shared" si="11"/>
        <v>0</v>
      </c>
      <c r="I754" s="315"/>
      <c r="J754" s="316"/>
      <c r="K754" s="44" t="e">
        <f>VLOOKUP(J754,'Sorten-, Stärkeschlüssel'!$A$2:$B$22,2)</f>
        <v>#N/A</v>
      </c>
    </row>
    <row r="755" spans="1:11" x14ac:dyDescent="0.2">
      <c r="A755" s="27">
        <v>751</v>
      </c>
      <c r="B755" s="576"/>
      <c r="C755" s="314"/>
      <c r="D755" s="314"/>
      <c r="E755" s="43" t="e">
        <f>VLOOKUP(G755,'Sorten-, Stärkeschlüssel'!$D$2:$E$87,2,FALSE)</f>
        <v>#N/A</v>
      </c>
      <c r="F755" s="54"/>
      <c r="G755" s="315"/>
      <c r="H755" s="25">
        <f t="shared" si="11"/>
        <v>0</v>
      </c>
      <c r="I755" s="315"/>
      <c r="J755" s="316"/>
      <c r="K755" s="44" t="e">
        <f>VLOOKUP(J755,'Sorten-, Stärkeschlüssel'!$A$2:$B$22,2)</f>
        <v>#N/A</v>
      </c>
    </row>
    <row r="756" spans="1:11" x14ac:dyDescent="0.2">
      <c r="A756" s="27">
        <v>752</v>
      </c>
      <c r="B756" s="576"/>
      <c r="C756" s="314"/>
      <c r="D756" s="314"/>
      <c r="E756" s="43" t="e">
        <f>VLOOKUP(G756,'Sorten-, Stärkeschlüssel'!$D$2:$E$87,2,FALSE)</f>
        <v>#N/A</v>
      </c>
      <c r="F756" s="54"/>
      <c r="G756" s="315"/>
      <c r="H756" s="25">
        <f t="shared" si="11"/>
        <v>0</v>
      </c>
      <c r="I756" s="315"/>
      <c r="J756" s="316"/>
      <c r="K756" s="44" t="e">
        <f>VLOOKUP(J756,'Sorten-, Stärkeschlüssel'!$A$2:$B$22,2)</f>
        <v>#N/A</v>
      </c>
    </row>
    <row r="757" spans="1:11" x14ac:dyDescent="0.2">
      <c r="A757" s="27">
        <v>753</v>
      </c>
      <c r="B757" s="576"/>
      <c r="C757" s="314"/>
      <c r="D757" s="314"/>
      <c r="E757" s="43" t="e">
        <f>VLOOKUP(G757,'Sorten-, Stärkeschlüssel'!$D$2:$E$87,2,FALSE)</f>
        <v>#N/A</v>
      </c>
      <c r="F757" s="54"/>
      <c r="G757" s="315"/>
      <c r="H757" s="25">
        <f t="shared" si="11"/>
        <v>0</v>
      </c>
      <c r="I757" s="315"/>
      <c r="J757" s="316"/>
      <c r="K757" s="44" t="e">
        <f>VLOOKUP(J757,'Sorten-, Stärkeschlüssel'!$A$2:$B$22,2)</f>
        <v>#N/A</v>
      </c>
    </row>
    <row r="758" spans="1:11" x14ac:dyDescent="0.2">
      <c r="A758" s="27">
        <v>754</v>
      </c>
      <c r="B758" s="576"/>
      <c r="C758" s="314"/>
      <c r="D758" s="314"/>
      <c r="E758" s="43" t="e">
        <f>VLOOKUP(G758,'Sorten-, Stärkeschlüssel'!$D$2:$E$87,2,FALSE)</f>
        <v>#N/A</v>
      </c>
      <c r="F758" s="54"/>
      <c r="G758" s="315"/>
      <c r="H758" s="25">
        <f t="shared" si="11"/>
        <v>0</v>
      </c>
      <c r="I758" s="315"/>
      <c r="J758" s="316"/>
      <c r="K758" s="44" t="e">
        <f>VLOOKUP(J758,'Sorten-, Stärkeschlüssel'!$A$2:$B$22,2)</f>
        <v>#N/A</v>
      </c>
    </row>
    <row r="759" spans="1:11" x14ac:dyDescent="0.2">
      <c r="A759" s="27">
        <v>755</v>
      </c>
      <c r="B759" s="576"/>
      <c r="C759" s="314"/>
      <c r="D759" s="314"/>
      <c r="E759" s="43" t="e">
        <f>VLOOKUP(G759,'Sorten-, Stärkeschlüssel'!$D$2:$E$87,2,FALSE)</f>
        <v>#N/A</v>
      </c>
      <c r="F759" s="54"/>
      <c r="G759" s="315"/>
      <c r="H759" s="25">
        <f t="shared" si="11"/>
        <v>0</v>
      </c>
      <c r="I759" s="315"/>
      <c r="J759" s="316"/>
      <c r="K759" s="44" t="e">
        <f>VLOOKUP(J759,'Sorten-, Stärkeschlüssel'!$A$2:$B$22,2)</f>
        <v>#N/A</v>
      </c>
    </row>
    <row r="760" spans="1:11" x14ac:dyDescent="0.2">
      <c r="A760" s="27">
        <v>756</v>
      </c>
      <c r="B760" s="576"/>
      <c r="C760" s="314"/>
      <c r="D760" s="314"/>
      <c r="E760" s="43" t="e">
        <f>VLOOKUP(G760,'Sorten-, Stärkeschlüssel'!$D$2:$E$87,2,FALSE)</f>
        <v>#N/A</v>
      </c>
      <c r="F760" s="54"/>
      <c r="G760" s="315"/>
      <c r="H760" s="25">
        <f t="shared" si="11"/>
        <v>0</v>
      </c>
      <c r="I760" s="315"/>
      <c r="J760" s="316"/>
      <c r="K760" s="44" t="e">
        <f>VLOOKUP(J760,'Sorten-, Stärkeschlüssel'!$A$2:$B$22,2)</f>
        <v>#N/A</v>
      </c>
    </row>
    <row r="761" spans="1:11" x14ac:dyDescent="0.2">
      <c r="A761" s="27">
        <v>757</v>
      </c>
      <c r="B761" s="576"/>
      <c r="C761" s="314"/>
      <c r="D761" s="314"/>
      <c r="E761" s="43" t="e">
        <f>VLOOKUP(G761,'Sorten-, Stärkeschlüssel'!$D$2:$E$87,2,FALSE)</f>
        <v>#N/A</v>
      </c>
      <c r="F761" s="54"/>
      <c r="G761" s="315"/>
      <c r="H761" s="25">
        <f t="shared" si="11"/>
        <v>0</v>
      </c>
      <c r="I761" s="315"/>
      <c r="J761" s="316"/>
      <c r="K761" s="44" t="e">
        <f>VLOOKUP(J761,'Sorten-, Stärkeschlüssel'!$A$2:$B$22,2)</f>
        <v>#N/A</v>
      </c>
    </row>
    <row r="762" spans="1:11" x14ac:dyDescent="0.2">
      <c r="A762" s="27">
        <v>758</v>
      </c>
      <c r="B762" s="576"/>
      <c r="C762" s="314"/>
      <c r="D762" s="314"/>
      <c r="E762" s="43" t="e">
        <f>VLOOKUP(G762,'Sorten-, Stärkeschlüssel'!$D$2:$E$87,2,FALSE)</f>
        <v>#N/A</v>
      </c>
      <c r="F762" s="54"/>
      <c r="G762" s="315"/>
      <c r="H762" s="25">
        <f t="shared" si="11"/>
        <v>0</v>
      </c>
      <c r="I762" s="315"/>
      <c r="J762" s="316"/>
      <c r="K762" s="44" t="e">
        <f>VLOOKUP(J762,'Sorten-, Stärkeschlüssel'!$A$2:$B$22,2)</f>
        <v>#N/A</v>
      </c>
    </row>
    <row r="763" spans="1:11" x14ac:dyDescent="0.2">
      <c r="A763" s="27">
        <v>759</v>
      </c>
      <c r="B763" s="576"/>
      <c r="C763" s="314"/>
      <c r="D763" s="314"/>
      <c r="E763" s="43" t="e">
        <f>VLOOKUP(G763,'Sorten-, Stärkeschlüssel'!$D$2:$E$87,2,FALSE)</f>
        <v>#N/A</v>
      </c>
      <c r="F763" s="54"/>
      <c r="G763" s="315"/>
      <c r="H763" s="25">
        <f t="shared" si="11"/>
        <v>0</v>
      </c>
      <c r="I763" s="315"/>
      <c r="J763" s="316"/>
      <c r="K763" s="44" t="e">
        <f>VLOOKUP(J763,'Sorten-, Stärkeschlüssel'!$A$2:$B$22,2)</f>
        <v>#N/A</v>
      </c>
    </row>
    <row r="764" spans="1:11" x14ac:dyDescent="0.2">
      <c r="A764" s="27">
        <v>760</v>
      </c>
      <c r="B764" s="576"/>
      <c r="C764" s="314"/>
      <c r="D764" s="314"/>
      <c r="E764" s="43" t="e">
        <f>VLOOKUP(G764,'Sorten-, Stärkeschlüssel'!$D$2:$E$87,2,FALSE)</f>
        <v>#N/A</v>
      </c>
      <c r="F764" s="54"/>
      <c r="G764" s="315"/>
      <c r="H764" s="25">
        <f t="shared" si="11"/>
        <v>0</v>
      </c>
      <c r="I764" s="315"/>
      <c r="J764" s="316"/>
      <c r="K764" s="44" t="e">
        <f>VLOOKUP(J764,'Sorten-, Stärkeschlüssel'!$A$2:$B$22,2)</f>
        <v>#N/A</v>
      </c>
    </row>
    <row r="765" spans="1:11" x14ac:dyDescent="0.2">
      <c r="A765" s="27">
        <v>761</v>
      </c>
      <c r="B765" s="576"/>
      <c r="C765" s="314"/>
      <c r="D765" s="314"/>
      <c r="E765" s="43" t="e">
        <f>VLOOKUP(G765,'Sorten-, Stärkeschlüssel'!$D$2:$E$87,2,FALSE)</f>
        <v>#N/A</v>
      </c>
      <c r="F765" s="54"/>
      <c r="G765" s="315"/>
      <c r="H765" s="25">
        <f t="shared" si="11"/>
        <v>0</v>
      </c>
      <c r="I765" s="315"/>
      <c r="J765" s="316"/>
      <c r="K765" s="44" t="e">
        <f>VLOOKUP(J765,'Sorten-, Stärkeschlüssel'!$A$2:$B$22,2)</f>
        <v>#N/A</v>
      </c>
    </row>
    <row r="766" spans="1:11" x14ac:dyDescent="0.2">
      <c r="A766" s="27">
        <v>762</v>
      </c>
      <c r="B766" s="576"/>
      <c r="C766" s="314"/>
      <c r="D766" s="314"/>
      <c r="E766" s="43" t="e">
        <f>VLOOKUP(G766,'Sorten-, Stärkeschlüssel'!$D$2:$E$87,2,FALSE)</f>
        <v>#N/A</v>
      </c>
      <c r="F766" s="54"/>
      <c r="G766" s="315"/>
      <c r="H766" s="25">
        <f t="shared" si="11"/>
        <v>0</v>
      </c>
      <c r="I766" s="315"/>
      <c r="J766" s="316"/>
      <c r="K766" s="44" t="e">
        <f>VLOOKUP(J766,'Sorten-, Stärkeschlüssel'!$A$2:$B$22,2)</f>
        <v>#N/A</v>
      </c>
    </row>
    <row r="767" spans="1:11" x14ac:dyDescent="0.2">
      <c r="A767" s="27">
        <v>763</v>
      </c>
      <c r="B767" s="576"/>
      <c r="C767" s="314"/>
      <c r="D767" s="314"/>
      <c r="E767" s="43" t="e">
        <f>VLOOKUP(G767,'Sorten-, Stärkeschlüssel'!$D$2:$E$87,2,FALSE)</f>
        <v>#N/A</v>
      </c>
      <c r="F767" s="54"/>
      <c r="G767" s="315"/>
      <c r="H767" s="25">
        <f t="shared" si="11"/>
        <v>0</v>
      </c>
      <c r="I767" s="315"/>
      <c r="J767" s="316"/>
      <c r="K767" s="44" t="e">
        <f>VLOOKUP(J767,'Sorten-, Stärkeschlüssel'!$A$2:$B$22,2)</f>
        <v>#N/A</v>
      </c>
    </row>
    <row r="768" spans="1:11" x14ac:dyDescent="0.2">
      <c r="A768" s="27">
        <v>764</v>
      </c>
      <c r="B768" s="576"/>
      <c r="C768" s="314"/>
      <c r="D768" s="314"/>
      <c r="E768" s="43" t="e">
        <f>VLOOKUP(G768,'Sorten-, Stärkeschlüssel'!$D$2:$E$87,2,FALSE)</f>
        <v>#N/A</v>
      </c>
      <c r="F768" s="54"/>
      <c r="G768" s="315"/>
      <c r="H768" s="25">
        <f t="shared" si="11"/>
        <v>0</v>
      </c>
      <c r="I768" s="315"/>
      <c r="J768" s="316"/>
      <c r="K768" s="44" t="e">
        <f>VLOOKUP(J768,'Sorten-, Stärkeschlüssel'!$A$2:$B$22,2)</f>
        <v>#N/A</v>
      </c>
    </row>
    <row r="769" spans="1:11" x14ac:dyDescent="0.2">
      <c r="A769" s="27">
        <v>765</v>
      </c>
      <c r="B769" s="576"/>
      <c r="C769" s="314"/>
      <c r="D769" s="314"/>
      <c r="E769" s="43" t="e">
        <f>VLOOKUP(G769,'Sorten-, Stärkeschlüssel'!$D$2:$E$87,2,FALSE)</f>
        <v>#N/A</v>
      </c>
      <c r="F769" s="54"/>
      <c r="G769" s="315"/>
      <c r="H769" s="25">
        <f t="shared" si="11"/>
        <v>0</v>
      </c>
      <c r="I769" s="315"/>
      <c r="J769" s="316"/>
      <c r="K769" s="44" t="e">
        <f>VLOOKUP(J769,'Sorten-, Stärkeschlüssel'!$A$2:$B$22,2)</f>
        <v>#N/A</v>
      </c>
    </row>
    <row r="770" spans="1:11" x14ac:dyDescent="0.2">
      <c r="A770" s="27">
        <v>766</v>
      </c>
      <c r="B770" s="576"/>
      <c r="C770" s="314"/>
      <c r="D770" s="314"/>
      <c r="E770" s="43" t="e">
        <f>VLOOKUP(G770,'Sorten-, Stärkeschlüssel'!$D$2:$E$87,2,FALSE)</f>
        <v>#N/A</v>
      </c>
      <c r="F770" s="54"/>
      <c r="G770" s="315"/>
      <c r="H770" s="25">
        <f t="shared" si="11"/>
        <v>0</v>
      </c>
      <c r="I770" s="315"/>
      <c r="J770" s="316"/>
      <c r="K770" s="44" t="e">
        <f>VLOOKUP(J770,'Sorten-, Stärkeschlüssel'!$A$2:$B$22,2)</f>
        <v>#N/A</v>
      </c>
    </row>
    <row r="771" spans="1:11" x14ac:dyDescent="0.2">
      <c r="A771" s="27">
        <v>767</v>
      </c>
      <c r="B771" s="576"/>
      <c r="C771" s="314"/>
      <c r="D771" s="314"/>
      <c r="E771" s="43" t="e">
        <f>VLOOKUP(G771,'Sorten-, Stärkeschlüssel'!$D$2:$E$87,2,FALSE)</f>
        <v>#N/A</v>
      </c>
      <c r="F771" s="54"/>
      <c r="G771" s="315"/>
      <c r="H771" s="25">
        <f t="shared" si="11"/>
        <v>0</v>
      </c>
      <c r="I771" s="315"/>
      <c r="J771" s="316"/>
      <c r="K771" s="44" t="e">
        <f>VLOOKUP(J771,'Sorten-, Stärkeschlüssel'!$A$2:$B$22,2)</f>
        <v>#N/A</v>
      </c>
    </row>
    <row r="772" spans="1:11" x14ac:dyDescent="0.2">
      <c r="A772" s="27">
        <v>768</v>
      </c>
      <c r="B772" s="576"/>
      <c r="C772" s="314"/>
      <c r="D772" s="314"/>
      <c r="E772" s="43" t="e">
        <f>VLOOKUP(G772,'Sorten-, Stärkeschlüssel'!$D$2:$E$87,2,FALSE)</f>
        <v>#N/A</v>
      </c>
      <c r="F772" s="54"/>
      <c r="G772" s="315"/>
      <c r="H772" s="25">
        <f t="shared" si="11"/>
        <v>0</v>
      </c>
      <c r="I772" s="315"/>
      <c r="J772" s="316"/>
      <c r="K772" s="44" t="e">
        <f>VLOOKUP(J772,'Sorten-, Stärkeschlüssel'!$A$2:$B$22,2)</f>
        <v>#N/A</v>
      </c>
    </row>
    <row r="773" spans="1:11" x14ac:dyDescent="0.2">
      <c r="A773" s="27">
        <v>769</v>
      </c>
      <c r="B773" s="576"/>
      <c r="C773" s="314"/>
      <c r="D773" s="314"/>
      <c r="E773" s="43" t="e">
        <f>VLOOKUP(G773,'Sorten-, Stärkeschlüssel'!$D$2:$E$87,2,FALSE)</f>
        <v>#N/A</v>
      </c>
      <c r="F773" s="54"/>
      <c r="G773" s="315"/>
      <c r="H773" s="25">
        <f t="shared" ref="H773:H836" si="12">PRODUCT(G773/200*G773/200*3.1415*F773)</f>
        <v>0</v>
      </c>
      <c r="I773" s="315"/>
      <c r="J773" s="316"/>
      <c r="K773" s="44" t="e">
        <f>VLOOKUP(J773,'Sorten-, Stärkeschlüssel'!$A$2:$B$22,2)</f>
        <v>#N/A</v>
      </c>
    </row>
    <row r="774" spans="1:11" x14ac:dyDescent="0.2">
      <c r="A774" s="27">
        <v>770</v>
      </c>
      <c r="B774" s="576"/>
      <c r="C774" s="314"/>
      <c r="D774" s="314"/>
      <c r="E774" s="43" t="e">
        <f>VLOOKUP(G774,'Sorten-, Stärkeschlüssel'!$D$2:$E$87,2,FALSE)</f>
        <v>#N/A</v>
      </c>
      <c r="F774" s="54"/>
      <c r="G774" s="315"/>
      <c r="H774" s="25">
        <f t="shared" si="12"/>
        <v>0</v>
      </c>
      <c r="I774" s="315"/>
      <c r="J774" s="316"/>
      <c r="K774" s="44" t="e">
        <f>VLOOKUP(J774,'Sorten-, Stärkeschlüssel'!$A$2:$B$22,2)</f>
        <v>#N/A</v>
      </c>
    </row>
    <row r="775" spans="1:11" x14ac:dyDescent="0.2">
      <c r="A775" s="27">
        <v>771</v>
      </c>
      <c r="B775" s="576"/>
      <c r="C775" s="314"/>
      <c r="D775" s="314"/>
      <c r="E775" s="43" t="e">
        <f>VLOOKUP(G775,'Sorten-, Stärkeschlüssel'!$D$2:$E$87,2,FALSE)</f>
        <v>#N/A</v>
      </c>
      <c r="F775" s="54"/>
      <c r="G775" s="315"/>
      <c r="H775" s="25">
        <f t="shared" si="12"/>
        <v>0</v>
      </c>
      <c r="I775" s="315"/>
      <c r="J775" s="316"/>
      <c r="K775" s="44" t="e">
        <f>VLOOKUP(J775,'Sorten-, Stärkeschlüssel'!$A$2:$B$22,2)</f>
        <v>#N/A</v>
      </c>
    </row>
    <row r="776" spans="1:11" x14ac:dyDescent="0.2">
      <c r="A776" s="27">
        <v>772</v>
      </c>
      <c r="B776" s="576"/>
      <c r="C776" s="314"/>
      <c r="D776" s="314"/>
      <c r="E776" s="43" t="e">
        <f>VLOOKUP(G776,'Sorten-, Stärkeschlüssel'!$D$2:$E$87,2,FALSE)</f>
        <v>#N/A</v>
      </c>
      <c r="F776" s="54"/>
      <c r="G776" s="315"/>
      <c r="H776" s="25">
        <f t="shared" si="12"/>
        <v>0</v>
      </c>
      <c r="I776" s="315"/>
      <c r="J776" s="316"/>
      <c r="K776" s="44" t="e">
        <f>VLOOKUP(J776,'Sorten-, Stärkeschlüssel'!$A$2:$B$22,2)</f>
        <v>#N/A</v>
      </c>
    </row>
    <row r="777" spans="1:11" x14ac:dyDescent="0.2">
      <c r="A777" s="27">
        <v>773</v>
      </c>
      <c r="B777" s="576"/>
      <c r="C777" s="314"/>
      <c r="D777" s="314"/>
      <c r="E777" s="43" t="e">
        <f>VLOOKUP(G777,'Sorten-, Stärkeschlüssel'!$D$2:$E$87,2,FALSE)</f>
        <v>#N/A</v>
      </c>
      <c r="F777" s="54"/>
      <c r="G777" s="315"/>
      <c r="H777" s="25">
        <f t="shared" si="12"/>
        <v>0</v>
      </c>
      <c r="I777" s="315"/>
      <c r="J777" s="316"/>
      <c r="K777" s="44" t="e">
        <f>VLOOKUP(J777,'Sorten-, Stärkeschlüssel'!$A$2:$B$22,2)</f>
        <v>#N/A</v>
      </c>
    </row>
    <row r="778" spans="1:11" x14ac:dyDescent="0.2">
      <c r="A778" s="27">
        <v>774</v>
      </c>
      <c r="B778" s="576"/>
      <c r="C778" s="314"/>
      <c r="D778" s="314"/>
      <c r="E778" s="43" t="e">
        <f>VLOOKUP(G778,'Sorten-, Stärkeschlüssel'!$D$2:$E$87,2,FALSE)</f>
        <v>#N/A</v>
      </c>
      <c r="F778" s="54"/>
      <c r="G778" s="315"/>
      <c r="H778" s="25">
        <f t="shared" si="12"/>
        <v>0</v>
      </c>
      <c r="I778" s="315"/>
      <c r="J778" s="316"/>
      <c r="K778" s="44" t="e">
        <f>VLOOKUP(J778,'Sorten-, Stärkeschlüssel'!$A$2:$B$22,2)</f>
        <v>#N/A</v>
      </c>
    </row>
    <row r="779" spans="1:11" x14ac:dyDescent="0.2">
      <c r="A779" s="27">
        <v>775</v>
      </c>
      <c r="B779" s="576"/>
      <c r="C779" s="314"/>
      <c r="D779" s="314"/>
      <c r="E779" s="43" t="e">
        <f>VLOOKUP(G779,'Sorten-, Stärkeschlüssel'!$D$2:$E$87,2,FALSE)</f>
        <v>#N/A</v>
      </c>
      <c r="F779" s="54"/>
      <c r="G779" s="315"/>
      <c r="H779" s="25">
        <f t="shared" si="12"/>
        <v>0</v>
      </c>
      <c r="I779" s="315"/>
      <c r="J779" s="316"/>
      <c r="K779" s="44" t="e">
        <f>VLOOKUP(J779,'Sorten-, Stärkeschlüssel'!$A$2:$B$22,2)</f>
        <v>#N/A</v>
      </c>
    </row>
    <row r="780" spans="1:11" x14ac:dyDescent="0.2">
      <c r="A780" s="27">
        <v>776</v>
      </c>
      <c r="B780" s="576"/>
      <c r="C780" s="314"/>
      <c r="D780" s="314"/>
      <c r="E780" s="43" t="e">
        <f>VLOOKUP(G780,'Sorten-, Stärkeschlüssel'!$D$2:$E$87,2,FALSE)</f>
        <v>#N/A</v>
      </c>
      <c r="F780" s="54"/>
      <c r="G780" s="315"/>
      <c r="H780" s="25">
        <f t="shared" si="12"/>
        <v>0</v>
      </c>
      <c r="I780" s="315"/>
      <c r="J780" s="316"/>
      <c r="K780" s="44" t="e">
        <f>VLOOKUP(J780,'Sorten-, Stärkeschlüssel'!$A$2:$B$22,2)</f>
        <v>#N/A</v>
      </c>
    </row>
    <row r="781" spans="1:11" x14ac:dyDescent="0.2">
      <c r="A781" s="27">
        <v>777</v>
      </c>
      <c r="B781" s="576"/>
      <c r="C781" s="314"/>
      <c r="D781" s="314"/>
      <c r="E781" s="43" t="e">
        <f>VLOOKUP(G781,'Sorten-, Stärkeschlüssel'!$D$2:$E$87,2,FALSE)</f>
        <v>#N/A</v>
      </c>
      <c r="F781" s="54"/>
      <c r="G781" s="315"/>
      <c r="H781" s="25">
        <f t="shared" si="12"/>
        <v>0</v>
      </c>
      <c r="I781" s="315"/>
      <c r="J781" s="316"/>
      <c r="K781" s="44" t="e">
        <f>VLOOKUP(J781,'Sorten-, Stärkeschlüssel'!$A$2:$B$22,2)</f>
        <v>#N/A</v>
      </c>
    </row>
    <row r="782" spans="1:11" x14ac:dyDescent="0.2">
      <c r="A782" s="27">
        <v>778</v>
      </c>
      <c r="B782" s="576"/>
      <c r="C782" s="314"/>
      <c r="D782" s="314"/>
      <c r="E782" s="43" t="e">
        <f>VLOOKUP(G782,'Sorten-, Stärkeschlüssel'!$D$2:$E$87,2,FALSE)</f>
        <v>#N/A</v>
      </c>
      <c r="F782" s="54"/>
      <c r="G782" s="315"/>
      <c r="H782" s="25">
        <f t="shared" si="12"/>
        <v>0</v>
      </c>
      <c r="I782" s="315"/>
      <c r="J782" s="316"/>
      <c r="K782" s="44" t="e">
        <f>VLOOKUP(J782,'Sorten-, Stärkeschlüssel'!$A$2:$B$22,2)</f>
        <v>#N/A</v>
      </c>
    </row>
    <row r="783" spans="1:11" x14ac:dyDescent="0.2">
      <c r="A783" s="27">
        <v>779</v>
      </c>
      <c r="B783" s="576"/>
      <c r="C783" s="314"/>
      <c r="D783" s="314"/>
      <c r="E783" s="43" t="e">
        <f>VLOOKUP(G783,'Sorten-, Stärkeschlüssel'!$D$2:$E$87,2,FALSE)</f>
        <v>#N/A</v>
      </c>
      <c r="F783" s="54"/>
      <c r="G783" s="315"/>
      <c r="H783" s="25">
        <f t="shared" si="12"/>
        <v>0</v>
      </c>
      <c r="I783" s="315"/>
      <c r="J783" s="316"/>
      <c r="K783" s="44" t="e">
        <f>VLOOKUP(J783,'Sorten-, Stärkeschlüssel'!$A$2:$B$22,2)</f>
        <v>#N/A</v>
      </c>
    </row>
    <row r="784" spans="1:11" x14ac:dyDescent="0.2">
      <c r="A784" s="27">
        <v>780</v>
      </c>
      <c r="B784" s="576"/>
      <c r="C784" s="314"/>
      <c r="D784" s="314"/>
      <c r="E784" s="43" t="e">
        <f>VLOOKUP(G784,'Sorten-, Stärkeschlüssel'!$D$2:$E$87,2,FALSE)</f>
        <v>#N/A</v>
      </c>
      <c r="F784" s="54"/>
      <c r="G784" s="315"/>
      <c r="H784" s="25">
        <f t="shared" si="12"/>
        <v>0</v>
      </c>
      <c r="I784" s="315"/>
      <c r="J784" s="316"/>
      <c r="K784" s="44" t="e">
        <f>VLOOKUP(J784,'Sorten-, Stärkeschlüssel'!$A$2:$B$22,2)</f>
        <v>#N/A</v>
      </c>
    </row>
    <row r="785" spans="1:11" x14ac:dyDescent="0.2">
      <c r="A785" s="27">
        <v>781</v>
      </c>
      <c r="B785" s="576"/>
      <c r="C785" s="314"/>
      <c r="D785" s="314"/>
      <c r="E785" s="43" t="e">
        <f>VLOOKUP(G785,'Sorten-, Stärkeschlüssel'!$D$2:$E$87,2,FALSE)</f>
        <v>#N/A</v>
      </c>
      <c r="F785" s="54"/>
      <c r="G785" s="315"/>
      <c r="H785" s="25">
        <f t="shared" si="12"/>
        <v>0</v>
      </c>
      <c r="I785" s="315"/>
      <c r="J785" s="316"/>
      <c r="K785" s="44" t="e">
        <f>VLOOKUP(J785,'Sorten-, Stärkeschlüssel'!$A$2:$B$22,2)</f>
        <v>#N/A</v>
      </c>
    </row>
    <row r="786" spans="1:11" x14ac:dyDescent="0.2">
      <c r="A786" s="27">
        <v>782</v>
      </c>
      <c r="B786" s="576"/>
      <c r="C786" s="314"/>
      <c r="D786" s="314"/>
      <c r="E786" s="43" t="e">
        <f>VLOOKUP(G786,'Sorten-, Stärkeschlüssel'!$D$2:$E$87,2,FALSE)</f>
        <v>#N/A</v>
      </c>
      <c r="F786" s="54"/>
      <c r="G786" s="315"/>
      <c r="H786" s="25">
        <f t="shared" si="12"/>
        <v>0</v>
      </c>
      <c r="I786" s="315"/>
      <c r="J786" s="316"/>
      <c r="K786" s="44" t="e">
        <f>VLOOKUP(J786,'Sorten-, Stärkeschlüssel'!$A$2:$B$22,2)</f>
        <v>#N/A</v>
      </c>
    </row>
    <row r="787" spans="1:11" x14ac:dyDescent="0.2">
      <c r="A787" s="27">
        <v>783</v>
      </c>
      <c r="B787" s="576"/>
      <c r="C787" s="314"/>
      <c r="D787" s="314"/>
      <c r="E787" s="43" t="e">
        <f>VLOOKUP(G787,'Sorten-, Stärkeschlüssel'!$D$2:$E$87,2,FALSE)</f>
        <v>#N/A</v>
      </c>
      <c r="F787" s="54"/>
      <c r="G787" s="315"/>
      <c r="H787" s="25">
        <f t="shared" si="12"/>
        <v>0</v>
      </c>
      <c r="I787" s="315"/>
      <c r="J787" s="316"/>
      <c r="K787" s="44" t="e">
        <f>VLOOKUP(J787,'Sorten-, Stärkeschlüssel'!$A$2:$B$22,2)</f>
        <v>#N/A</v>
      </c>
    </row>
    <row r="788" spans="1:11" x14ac:dyDescent="0.2">
      <c r="A788" s="27">
        <v>784</v>
      </c>
      <c r="B788" s="576"/>
      <c r="C788" s="314"/>
      <c r="D788" s="314"/>
      <c r="E788" s="43" t="e">
        <f>VLOOKUP(G788,'Sorten-, Stärkeschlüssel'!$D$2:$E$87,2,FALSE)</f>
        <v>#N/A</v>
      </c>
      <c r="F788" s="54"/>
      <c r="G788" s="315"/>
      <c r="H788" s="25">
        <f t="shared" si="12"/>
        <v>0</v>
      </c>
      <c r="I788" s="315"/>
      <c r="J788" s="316"/>
      <c r="K788" s="44" t="e">
        <f>VLOOKUP(J788,'Sorten-, Stärkeschlüssel'!$A$2:$B$22,2)</f>
        <v>#N/A</v>
      </c>
    </row>
    <row r="789" spans="1:11" x14ac:dyDescent="0.2">
      <c r="A789" s="27">
        <v>785</v>
      </c>
      <c r="B789" s="576"/>
      <c r="C789" s="314"/>
      <c r="D789" s="314"/>
      <c r="E789" s="43" t="e">
        <f>VLOOKUP(G789,'Sorten-, Stärkeschlüssel'!$D$2:$E$87,2,FALSE)</f>
        <v>#N/A</v>
      </c>
      <c r="F789" s="54"/>
      <c r="G789" s="315"/>
      <c r="H789" s="25">
        <f t="shared" si="12"/>
        <v>0</v>
      </c>
      <c r="I789" s="315"/>
      <c r="J789" s="316"/>
      <c r="K789" s="44" t="e">
        <f>VLOOKUP(J789,'Sorten-, Stärkeschlüssel'!$A$2:$B$22,2)</f>
        <v>#N/A</v>
      </c>
    </row>
    <row r="790" spans="1:11" x14ac:dyDescent="0.2">
      <c r="A790" s="27">
        <v>786</v>
      </c>
      <c r="B790" s="576"/>
      <c r="C790" s="314"/>
      <c r="D790" s="314"/>
      <c r="E790" s="43" t="e">
        <f>VLOOKUP(G790,'Sorten-, Stärkeschlüssel'!$D$2:$E$87,2,FALSE)</f>
        <v>#N/A</v>
      </c>
      <c r="F790" s="54"/>
      <c r="G790" s="315"/>
      <c r="H790" s="25">
        <f t="shared" si="12"/>
        <v>0</v>
      </c>
      <c r="I790" s="315"/>
      <c r="J790" s="316"/>
      <c r="K790" s="44" t="e">
        <f>VLOOKUP(J790,'Sorten-, Stärkeschlüssel'!$A$2:$B$22,2)</f>
        <v>#N/A</v>
      </c>
    </row>
    <row r="791" spans="1:11" x14ac:dyDescent="0.2">
      <c r="A791" s="27">
        <v>787</v>
      </c>
      <c r="B791" s="576"/>
      <c r="C791" s="314"/>
      <c r="D791" s="314"/>
      <c r="E791" s="43" t="e">
        <f>VLOOKUP(G791,'Sorten-, Stärkeschlüssel'!$D$2:$E$87,2,FALSE)</f>
        <v>#N/A</v>
      </c>
      <c r="F791" s="54"/>
      <c r="G791" s="315"/>
      <c r="H791" s="25">
        <f t="shared" si="12"/>
        <v>0</v>
      </c>
      <c r="I791" s="315"/>
      <c r="J791" s="316"/>
      <c r="K791" s="44" t="e">
        <f>VLOOKUP(J791,'Sorten-, Stärkeschlüssel'!$A$2:$B$22,2)</f>
        <v>#N/A</v>
      </c>
    </row>
    <row r="792" spans="1:11" x14ac:dyDescent="0.2">
      <c r="A792" s="27">
        <v>788</v>
      </c>
      <c r="B792" s="576"/>
      <c r="C792" s="314"/>
      <c r="D792" s="314"/>
      <c r="E792" s="43" t="e">
        <f>VLOOKUP(G792,'Sorten-, Stärkeschlüssel'!$D$2:$E$87,2,FALSE)</f>
        <v>#N/A</v>
      </c>
      <c r="F792" s="54"/>
      <c r="G792" s="315"/>
      <c r="H792" s="25">
        <f t="shared" si="12"/>
        <v>0</v>
      </c>
      <c r="I792" s="315"/>
      <c r="J792" s="316"/>
      <c r="K792" s="44" t="e">
        <f>VLOOKUP(J792,'Sorten-, Stärkeschlüssel'!$A$2:$B$22,2)</f>
        <v>#N/A</v>
      </c>
    </row>
    <row r="793" spans="1:11" x14ac:dyDescent="0.2">
      <c r="A793" s="27">
        <v>789</v>
      </c>
      <c r="B793" s="576"/>
      <c r="C793" s="314"/>
      <c r="D793" s="314"/>
      <c r="E793" s="43" t="e">
        <f>VLOOKUP(G793,'Sorten-, Stärkeschlüssel'!$D$2:$E$87,2,FALSE)</f>
        <v>#N/A</v>
      </c>
      <c r="F793" s="54"/>
      <c r="G793" s="315"/>
      <c r="H793" s="25">
        <f t="shared" si="12"/>
        <v>0</v>
      </c>
      <c r="I793" s="315"/>
      <c r="J793" s="316"/>
      <c r="K793" s="44" t="e">
        <f>VLOOKUP(J793,'Sorten-, Stärkeschlüssel'!$A$2:$B$22,2)</f>
        <v>#N/A</v>
      </c>
    </row>
    <row r="794" spans="1:11" x14ac:dyDescent="0.2">
      <c r="A794" s="27">
        <v>790</v>
      </c>
      <c r="B794" s="576"/>
      <c r="C794" s="314"/>
      <c r="D794" s="314"/>
      <c r="E794" s="43" t="e">
        <f>VLOOKUP(G794,'Sorten-, Stärkeschlüssel'!$D$2:$E$87,2,FALSE)</f>
        <v>#N/A</v>
      </c>
      <c r="F794" s="54"/>
      <c r="G794" s="315"/>
      <c r="H794" s="25">
        <f t="shared" si="12"/>
        <v>0</v>
      </c>
      <c r="I794" s="315"/>
      <c r="J794" s="316"/>
      <c r="K794" s="44" t="e">
        <f>VLOOKUP(J794,'Sorten-, Stärkeschlüssel'!$A$2:$B$22,2)</f>
        <v>#N/A</v>
      </c>
    </row>
    <row r="795" spans="1:11" x14ac:dyDescent="0.2">
      <c r="A795" s="27">
        <v>791</v>
      </c>
      <c r="B795" s="576"/>
      <c r="C795" s="314"/>
      <c r="D795" s="314"/>
      <c r="E795" s="43" t="e">
        <f>VLOOKUP(G795,'Sorten-, Stärkeschlüssel'!$D$2:$E$87,2,FALSE)</f>
        <v>#N/A</v>
      </c>
      <c r="F795" s="54"/>
      <c r="G795" s="315"/>
      <c r="H795" s="25">
        <f t="shared" si="12"/>
        <v>0</v>
      </c>
      <c r="I795" s="315"/>
      <c r="J795" s="316"/>
      <c r="K795" s="44" t="e">
        <f>VLOOKUP(J795,'Sorten-, Stärkeschlüssel'!$A$2:$B$22,2)</f>
        <v>#N/A</v>
      </c>
    </row>
    <row r="796" spans="1:11" x14ac:dyDescent="0.2">
      <c r="A796" s="27">
        <v>792</v>
      </c>
      <c r="B796" s="576"/>
      <c r="C796" s="314"/>
      <c r="D796" s="314"/>
      <c r="E796" s="43" t="e">
        <f>VLOOKUP(G796,'Sorten-, Stärkeschlüssel'!$D$2:$E$87,2,FALSE)</f>
        <v>#N/A</v>
      </c>
      <c r="F796" s="54"/>
      <c r="G796" s="315"/>
      <c r="H796" s="25">
        <f t="shared" si="12"/>
        <v>0</v>
      </c>
      <c r="I796" s="315"/>
      <c r="J796" s="316"/>
      <c r="K796" s="44" t="e">
        <f>VLOOKUP(J796,'Sorten-, Stärkeschlüssel'!$A$2:$B$22,2)</f>
        <v>#N/A</v>
      </c>
    </row>
    <row r="797" spans="1:11" x14ac:dyDescent="0.2">
      <c r="A797" s="27">
        <v>793</v>
      </c>
      <c r="B797" s="576"/>
      <c r="C797" s="314"/>
      <c r="D797" s="314"/>
      <c r="E797" s="43" t="e">
        <f>VLOOKUP(G797,'Sorten-, Stärkeschlüssel'!$D$2:$E$87,2,FALSE)</f>
        <v>#N/A</v>
      </c>
      <c r="F797" s="54"/>
      <c r="G797" s="315"/>
      <c r="H797" s="25">
        <f t="shared" si="12"/>
        <v>0</v>
      </c>
      <c r="I797" s="315"/>
      <c r="J797" s="316"/>
      <c r="K797" s="44" t="e">
        <f>VLOOKUP(J797,'Sorten-, Stärkeschlüssel'!$A$2:$B$22,2)</f>
        <v>#N/A</v>
      </c>
    </row>
    <row r="798" spans="1:11" x14ac:dyDescent="0.2">
      <c r="A798" s="27">
        <v>794</v>
      </c>
      <c r="B798" s="576"/>
      <c r="C798" s="314"/>
      <c r="D798" s="314"/>
      <c r="E798" s="43" t="e">
        <f>VLOOKUP(G798,'Sorten-, Stärkeschlüssel'!$D$2:$E$87,2,FALSE)</f>
        <v>#N/A</v>
      </c>
      <c r="F798" s="54"/>
      <c r="G798" s="315"/>
      <c r="H798" s="25">
        <f t="shared" si="12"/>
        <v>0</v>
      </c>
      <c r="I798" s="315"/>
      <c r="J798" s="316"/>
      <c r="K798" s="44" t="e">
        <f>VLOOKUP(J798,'Sorten-, Stärkeschlüssel'!$A$2:$B$22,2)</f>
        <v>#N/A</v>
      </c>
    </row>
    <row r="799" spans="1:11" x14ac:dyDescent="0.2">
      <c r="A799" s="27">
        <v>795</v>
      </c>
      <c r="B799" s="576"/>
      <c r="C799" s="314"/>
      <c r="D799" s="314"/>
      <c r="E799" s="43" t="e">
        <f>VLOOKUP(G799,'Sorten-, Stärkeschlüssel'!$D$2:$E$87,2,FALSE)</f>
        <v>#N/A</v>
      </c>
      <c r="F799" s="54"/>
      <c r="G799" s="315"/>
      <c r="H799" s="25">
        <f t="shared" si="12"/>
        <v>0</v>
      </c>
      <c r="I799" s="315"/>
      <c r="J799" s="316"/>
      <c r="K799" s="44" t="e">
        <f>VLOOKUP(J799,'Sorten-, Stärkeschlüssel'!$A$2:$B$22,2)</f>
        <v>#N/A</v>
      </c>
    </row>
    <row r="800" spans="1:11" x14ac:dyDescent="0.2">
      <c r="A800" s="27">
        <v>796</v>
      </c>
      <c r="B800" s="576"/>
      <c r="C800" s="314"/>
      <c r="D800" s="314"/>
      <c r="E800" s="43" t="e">
        <f>VLOOKUP(G800,'Sorten-, Stärkeschlüssel'!$D$2:$E$87,2,FALSE)</f>
        <v>#N/A</v>
      </c>
      <c r="F800" s="54"/>
      <c r="G800" s="315"/>
      <c r="H800" s="25">
        <f t="shared" si="12"/>
        <v>0</v>
      </c>
      <c r="I800" s="315"/>
      <c r="J800" s="316"/>
      <c r="K800" s="44" t="e">
        <f>VLOOKUP(J800,'Sorten-, Stärkeschlüssel'!$A$2:$B$22,2)</f>
        <v>#N/A</v>
      </c>
    </row>
    <row r="801" spans="1:11" x14ac:dyDescent="0.2">
      <c r="A801" s="27">
        <v>797</v>
      </c>
      <c r="B801" s="576"/>
      <c r="C801" s="314"/>
      <c r="D801" s="314"/>
      <c r="E801" s="43" t="e">
        <f>VLOOKUP(G801,'Sorten-, Stärkeschlüssel'!$D$2:$E$87,2,FALSE)</f>
        <v>#N/A</v>
      </c>
      <c r="F801" s="54"/>
      <c r="G801" s="315"/>
      <c r="H801" s="25">
        <f t="shared" si="12"/>
        <v>0</v>
      </c>
      <c r="I801" s="315"/>
      <c r="J801" s="316"/>
      <c r="K801" s="44" t="e">
        <f>VLOOKUP(J801,'Sorten-, Stärkeschlüssel'!$A$2:$B$22,2)</f>
        <v>#N/A</v>
      </c>
    </row>
    <row r="802" spans="1:11" x14ac:dyDescent="0.2">
      <c r="A802" s="27">
        <v>798</v>
      </c>
      <c r="B802" s="576"/>
      <c r="C802" s="314"/>
      <c r="D802" s="314"/>
      <c r="E802" s="43" t="e">
        <f>VLOOKUP(G802,'Sorten-, Stärkeschlüssel'!$D$2:$E$87,2,FALSE)</f>
        <v>#N/A</v>
      </c>
      <c r="F802" s="54"/>
      <c r="G802" s="315"/>
      <c r="H802" s="25">
        <f t="shared" si="12"/>
        <v>0</v>
      </c>
      <c r="I802" s="315"/>
      <c r="J802" s="316"/>
      <c r="K802" s="44" t="e">
        <f>VLOOKUP(J802,'Sorten-, Stärkeschlüssel'!$A$2:$B$22,2)</f>
        <v>#N/A</v>
      </c>
    </row>
    <row r="803" spans="1:11" x14ac:dyDescent="0.2">
      <c r="A803" s="27">
        <v>799</v>
      </c>
      <c r="B803" s="576"/>
      <c r="C803" s="314"/>
      <c r="D803" s="314"/>
      <c r="E803" s="43" t="e">
        <f>VLOOKUP(G803,'Sorten-, Stärkeschlüssel'!$D$2:$E$87,2,FALSE)</f>
        <v>#N/A</v>
      </c>
      <c r="F803" s="54"/>
      <c r="G803" s="315"/>
      <c r="H803" s="25">
        <f t="shared" si="12"/>
        <v>0</v>
      </c>
      <c r="I803" s="315"/>
      <c r="J803" s="316"/>
      <c r="K803" s="44" t="e">
        <f>VLOOKUP(J803,'Sorten-, Stärkeschlüssel'!$A$2:$B$22,2)</f>
        <v>#N/A</v>
      </c>
    </row>
    <row r="804" spans="1:11" x14ac:dyDescent="0.2">
      <c r="A804" s="27">
        <v>800</v>
      </c>
      <c r="B804" s="576"/>
      <c r="C804" s="314"/>
      <c r="D804" s="314"/>
      <c r="E804" s="43" t="e">
        <f>VLOOKUP(G804,'Sorten-, Stärkeschlüssel'!$D$2:$E$87,2,FALSE)</f>
        <v>#N/A</v>
      </c>
      <c r="F804" s="54"/>
      <c r="G804" s="315"/>
      <c r="H804" s="25">
        <f t="shared" si="12"/>
        <v>0</v>
      </c>
      <c r="I804" s="315"/>
      <c r="J804" s="316"/>
      <c r="K804" s="44" t="e">
        <f>VLOOKUP(J804,'Sorten-, Stärkeschlüssel'!$A$2:$B$22,2)</f>
        <v>#N/A</v>
      </c>
    </row>
    <row r="805" spans="1:11" x14ac:dyDescent="0.2">
      <c r="A805" s="27">
        <v>801</v>
      </c>
      <c r="B805" s="576"/>
      <c r="C805" s="314"/>
      <c r="D805" s="314"/>
      <c r="E805" s="43" t="e">
        <f>VLOOKUP(G805,'Sorten-, Stärkeschlüssel'!$D$2:$E$87,2,FALSE)</f>
        <v>#N/A</v>
      </c>
      <c r="F805" s="54"/>
      <c r="G805" s="315"/>
      <c r="H805" s="25">
        <f t="shared" si="12"/>
        <v>0</v>
      </c>
      <c r="I805" s="315"/>
      <c r="J805" s="316"/>
      <c r="K805" s="44" t="e">
        <f>VLOOKUP(J805,'Sorten-, Stärkeschlüssel'!$A$2:$B$22,2)</f>
        <v>#N/A</v>
      </c>
    </row>
    <row r="806" spans="1:11" x14ac:dyDescent="0.2">
      <c r="A806" s="27">
        <v>802</v>
      </c>
      <c r="B806" s="576"/>
      <c r="C806" s="314"/>
      <c r="D806" s="314"/>
      <c r="E806" s="43" t="e">
        <f>VLOOKUP(G806,'Sorten-, Stärkeschlüssel'!$D$2:$E$87,2,FALSE)</f>
        <v>#N/A</v>
      </c>
      <c r="F806" s="54"/>
      <c r="G806" s="315"/>
      <c r="H806" s="25">
        <f t="shared" si="12"/>
        <v>0</v>
      </c>
      <c r="I806" s="315"/>
      <c r="J806" s="316"/>
      <c r="K806" s="44" t="e">
        <f>VLOOKUP(J806,'Sorten-, Stärkeschlüssel'!$A$2:$B$22,2)</f>
        <v>#N/A</v>
      </c>
    </row>
    <row r="807" spans="1:11" x14ac:dyDescent="0.2">
      <c r="A807" s="27">
        <v>803</v>
      </c>
      <c r="B807" s="576"/>
      <c r="C807" s="314"/>
      <c r="D807" s="314"/>
      <c r="E807" s="43" t="e">
        <f>VLOOKUP(G807,'Sorten-, Stärkeschlüssel'!$D$2:$E$87,2,FALSE)</f>
        <v>#N/A</v>
      </c>
      <c r="F807" s="54"/>
      <c r="G807" s="315"/>
      <c r="H807" s="25">
        <f t="shared" si="12"/>
        <v>0</v>
      </c>
      <c r="I807" s="315"/>
      <c r="J807" s="316"/>
      <c r="K807" s="44" t="e">
        <f>VLOOKUP(J807,'Sorten-, Stärkeschlüssel'!$A$2:$B$22,2)</f>
        <v>#N/A</v>
      </c>
    </row>
    <row r="808" spans="1:11" x14ac:dyDescent="0.2">
      <c r="A808" s="27">
        <v>804</v>
      </c>
      <c r="B808" s="576"/>
      <c r="C808" s="314"/>
      <c r="D808" s="314"/>
      <c r="E808" s="43" t="e">
        <f>VLOOKUP(G808,'Sorten-, Stärkeschlüssel'!$D$2:$E$87,2,FALSE)</f>
        <v>#N/A</v>
      </c>
      <c r="F808" s="54"/>
      <c r="G808" s="315"/>
      <c r="H808" s="25">
        <f t="shared" si="12"/>
        <v>0</v>
      </c>
      <c r="I808" s="315"/>
      <c r="J808" s="316"/>
      <c r="K808" s="44" t="e">
        <f>VLOOKUP(J808,'Sorten-, Stärkeschlüssel'!$A$2:$B$22,2)</f>
        <v>#N/A</v>
      </c>
    </row>
    <row r="809" spans="1:11" x14ac:dyDescent="0.2">
      <c r="A809" s="27">
        <v>805</v>
      </c>
      <c r="B809" s="576"/>
      <c r="C809" s="314"/>
      <c r="D809" s="314"/>
      <c r="E809" s="43" t="e">
        <f>VLOOKUP(G809,'Sorten-, Stärkeschlüssel'!$D$2:$E$87,2,FALSE)</f>
        <v>#N/A</v>
      </c>
      <c r="F809" s="54"/>
      <c r="G809" s="315"/>
      <c r="H809" s="25">
        <f t="shared" si="12"/>
        <v>0</v>
      </c>
      <c r="I809" s="315"/>
      <c r="J809" s="316"/>
      <c r="K809" s="44" t="e">
        <f>VLOOKUP(J809,'Sorten-, Stärkeschlüssel'!$A$2:$B$22,2)</f>
        <v>#N/A</v>
      </c>
    </row>
    <row r="810" spans="1:11" x14ac:dyDescent="0.2">
      <c r="A810" s="27">
        <v>806</v>
      </c>
      <c r="B810" s="576"/>
      <c r="C810" s="314"/>
      <c r="D810" s="314"/>
      <c r="E810" s="43" t="e">
        <f>VLOOKUP(G810,'Sorten-, Stärkeschlüssel'!$D$2:$E$87,2,FALSE)</f>
        <v>#N/A</v>
      </c>
      <c r="F810" s="54"/>
      <c r="G810" s="315"/>
      <c r="H810" s="25">
        <f t="shared" si="12"/>
        <v>0</v>
      </c>
      <c r="I810" s="315"/>
      <c r="J810" s="316"/>
      <c r="K810" s="44" t="e">
        <f>VLOOKUP(J810,'Sorten-, Stärkeschlüssel'!$A$2:$B$22,2)</f>
        <v>#N/A</v>
      </c>
    </row>
    <row r="811" spans="1:11" x14ac:dyDescent="0.2">
      <c r="A811" s="27">
        <v>807</v>
      </c>
      <c r="B811" s="576"/>
      <c r="C811" s="314"/>
      <c r="D811" s="314"/>
      <c r="E811" s="43" t="e">
        <f>VLOOKUP(G811,'Sorten-, Stärkeschlüssel'!$D$2:$E$87,2,FALSE)</f>
        <v>#N/A</v>
      </c>
      <c r="F811" s="54"/>
      <c r="G811" s="315"/>
      <c r="H811" s="25">
        <f t="shared" si="12"/>
        <v>0</v>
      </c>
      <c r="I811" s="315"/>
      <c r="J811" s="316"/>
      <c r="K811" s="44" t="e">
        <f>VLOOKUP(J811,'Sorten-, Stärkeschlüssel'!$A$2:$B$22,2)</f>
        <v>#N/A</v>
      </c>
    </row>
    <row r="812" spans="1:11" x14ac:dyDescent="0.2">
      <c r="A812" s="27">
        <v>808</v>
      </c>
      <c r="B812" s="576"/>
      <c r="C812" s="314"/>
      <c r="D812" s="314"/>
      <c r="E812" s="43" t="e">
        <f>VLOOKUP(G812,'Sorten-, Stärkeschlüssel'!$D$2:$E$87,2,FALSE)</f>
        <v>#N/A</v>
      </c>
      <c r="F812" s="54"/>
      <c r="G812" s="315"/>
      <c r="H812" s="25">
        <f t="shared" si="12"/>
        <v>0</v>
      </c>
      <c r="I812" s="315"/>
      <c r="J812" s="316"/>
      <c r="K812" s="44" t="e">
        <f>VLOOKUP(J812,'Sorten-, Stärkeschlüssel'!$A$2:$B$22,2)</f>
        <v>#N/A</v>
      </c>
    </row>
    <row r="813" spans="1:11" x14ac:dyDescent="0.2">
      <c r="A813" s="27">
        <v>809</v>
      </c>
      <c r="B813" s="576"/>
      <c r="C813" s="314"/>
      <c r="D813" s="314"/>
      <c r="E813" s="43" t="e">
        <f>VLOOKUP(G813,'Sorten-, Stärkeschlüssel'!$D$2:$E$87,2,FALSE)</f>
        <v>#N/A</v>
      </c>
      <c r="F813" s="54"/>
      <c r="G813" s="315"/>
      <c r="H813" s="25">
        <f t="shared" si="12"/>
        <v>0</v>
      </c>
      <c r="I813" s="315"/>
      <c r="J813" s="316"/>
      <c r="K813" s="44" t="e">
        <f>VLOOKUP(J813,'Sorten-, Stärkeschlüssel'!$A$2:$B$22,2)</f>
        <v>#N/A</v>
      </c>
    </row>
    <row r="814" spans="1:11" x14ac:dyDescent="0.2">
      <c r="A814" s="27">
        <v>810</v>
      </c>
      <c r="B814" s="576"/>
      <c r="C814" s="314"/>
      <c r="D814" s="314"/>
      <c r="E814" s="43" t="e">
        <f>VLOOKUP(G814,'Sorten-, Stärkeschlüssel'!$D$2:$E$87,2,FALSE)</f>
        <v>#N/A</v>
      </c>
      <c r="F814" s="54"/>
      <c r="G814" s="315"/>
      <c r="H814" s="25">
        <f t="shared" si="12"/>
        <v>0</v>
      </c>
      <c r="I814" s="315"/>
      <c r="J814" s="316"/>
      <c r="K814" s="44" t="e">
        <f>VLOOKUP(J814,'Sorten-, Stärkeschlüssel'!$A$2:$B$22,2)</f>
        <v>#N/A</v>
      </c>
    </row>
    <row r="815" spans="1:11" x14ac:dyDescent="0.2">
      <c r="A815" s="27">
        <v>811</v>
      </c>
      <c r="B815" s="576"/>
      <c r="C815" s="314"/>
      <c r="D815" s="314"/>
      <c r="E815" s="43" t="e">
        <f>VLOOKUP(G815,'Sorten-, Stärkeschlüssel'!$D$2:$E$87,2,FALSE)</f>
        <v>#N/A</v>
      </c>
      <c r="F815" s="54"/>
      <c r="G815" s="315"/>
      <c r="H815" s="25">
        <f t="shared" si="12"/>
        <v>0</v>
      </c>
      <c r="I815" s="315"/>
      <c r="J815" s="316"/>
      <c r="K815" s="44" t="e">
        <f>VLOOKUP(J815,'Sorten-, Stärkeschlüssel'!$A$2:$B$22,2)</f>
        <v>#N/A</v>
      </c>
    </row>
    <row r="816" spans="1:11" x14ac:dyDescent="0.2">
      <c r="A816" s="27">
        <v>812</v>
      </c>
      <c r="B816" s="576"/>
      <c r="C816" s="314"/>
      <c r="D816" s="314"/>
      <c r="E816" s="43" t="e">
        <f>VLOOKUP(G816,'Sorten-, Stärkeschlüssel'!$D$2:$E$87,2,FALSE)</f>
        <v>#N/A</v>
      </c>
      <c r="F816" s="54"/>
      <c r="G816" s="315"/>
      <c r="H816" s="25">
        <f t="shared" si="12"/>
        <v>0</v>
      </c>
      <c r="I816" s="315"/>
      <c r="J816" s="316"/>
      <c r="K816" s="44" t="e">
        <f>VLOOKUP(J816,'Sorten-, Stärkeschlüssel'!$A$2:$B$22,2)</f>
        <v>#N/A</v>
      </c>
    </row>
    <row r="817" spans="1:11" x14ac:dyDescent="0.2">
      <c r="A817" s="27">
        <v>813</v>
      </c>
      <c r="B817" s="576"/>
      <c r="C817" s="314"/>
      <c r="D817" s="314"/>
      <c r="E817" s="43" t="e">
        <f>VLOOKUP(G817,'Sorten-, Stärkeschlüssel'!$D$2:$E$87,2,FALSE)</f>
        <v>#N/A</v>
      </c>
      <c r="F817" s="54"/>
      <c r="G817" s="315"/>
      <c r="H817" s="25">
        <f t="shared" si="12"/>
        <v>0</v>
      </c>
      <c r="I817" s="315"/>
      <c r="J817" s="316"/>
      <c r="K817" s="44" t="e">
        <f>VLOOKUP(J817,'Sorten-, Stärkeschlüssel'!$A$2:$B$22,2)</f>
        <v>#N/A</v>
      </c>
    </row>
    <row r="818" spans="1:11" x14ac:dyDescent="0.2">
      <c r="A818" s="27">
        <v>814</v>
      </c>
      <c r="B818" s="576"/>
      <c r="C818" s="314"/>
      <c r="D818" s="314"/>
      <c r="E818" s="43" t="e">
        <f>VLOOKUP(G818,'Sorten-, Stärkeschlüssel'!$D$2:$E$87,2,FALSE)</f>
        <v>#N/A</v>
      </c>
      <c r="F818" s="54"/>
      <c r="G818" s="315"/>
      <c r="H818" s="25">
        <f t="shared" si="12"/>
        <v>0</v>
      </c>
      <c r="I818" s="315"/>
      <c r="J818" s="316"/>
      <c r="K818" s="44" t="e">
        <f>VLOOKUP(J818,'Sorten-, Stärkeschlüssel'!$A$2:$B$22,2)</f>
        <v>#N/A</v>
      </c>
    </row>
    <row r="819" spans="1:11" x14ac:dyDescent="0.2">
      <c r="A819" s="27">
        <v>815</v>
      </c>
      <c r="B819" s="576"/>
      <c r="C819" s="314"/>
      <c r="D819" s="314"/>
      <c r="E819" s="43" t="e">
        <f>VLOOKUP(G819,'Sorten-, Stärkeschlüssel'!$D$2:$E$87,2,FALSE)</f>
        <v>#N/A</v>
      </c>
      <c r="F819" s="54"/>
      <c r="G819" s="315"/>
      <c r="H819" s="25">
        <f t="shared" si="12"/>
        <v>0</v>
      </c>
      <c r="I819" s="315"/>
      <c r="J819" s="316"/>
      <c r="K819" s="44" t="e">
        <f>VLOOKUP(J819,'Sorten-, Stärkeschlüssel'!$A$2:$B$22,2)</f>
        <v>#N/A</v>
      </c>
    </row>
    <row r="820" spans="1:11" x14ac:dyDescent="0.2">
      <c r="A820" s="27">
        <v>816</v>
      </c>
      <c r="B820" s="576"/>
      <c r="C820" s="314"/>
      <c r="D820" s="314"/>
      <c r="E820" s="43" t="e">
        <f>VLOOKUP(G820,'Sorten-, Stärkeschlüssel'!$D$2:$E$87,2,FALSE)</f>
        <v>#N/A</v>
      </c>
      <c r="F820" s="54"/>
      <c r="G820" s="315"/>
      <c r="H820" s="25">
        <f t="shared" si="12"/>
        <v>0</v>
      </c>
      <c r="I820" s="315"/>
      <c r="J820" s="316"/>
      <c r="K820" s="44" t="e">
        <f>VLOOKUP(J820,'Sorten-, Stärkeschlüssel'!$A$2:$B$22,2)</f>
        <v>#N/A</v>
      </c>
    </row>
    <row r="821" spans="1:11" x14ac:dyDescent="0.2">
      <c r="A821" s="27">
        <v>817</v>
      </c>
      <c r="B821" s="576"/>
      <c r="C821" s="314"/>
      <c r="D821" s="314"/>
      <c r="E821" s="43" t="e">
        <f>VLOOKUP(G821,'Sorten-, Stärkeschlüssel'!$D$2:$E$87,2,FALSE)</f>
        <v>#N/A</v>
      </c>
      <c r="F821" s="54"/>
      <c r="G821" s="315"/>
      <c r="H821" s="25">
        <f t="shared" si="12"/>
        <v>0</v>
      </c>
      <c r="I821" s="315"/>
      <c r="J821" s="316"/>
      <c r="K821" s="44" t="e">
        <f>VLOOKUP(J821,'Sorten-, Stärkeschlüssel'!$A$2:$B$22,2)</f>
        <v>#N/A</v>
      </c>
    </row>
    <row r="822" spans="1:11" x14ac:dyDescent="0.2">
      <c r="A822" s="27">
        <v>818</v>
      </c>
      <c r="B822" s="576"/>
      <c r="C822" s="314"/>
      <c r="D822" s="314"/>
      <c r="E822" s="43" t="e">
        <f>VLOOKUP(G822,'Sorten-, Stärkeschlüssel'!$D$2:$E$87,2,FALSE)</f>
        <v>#N/A</v>
      </c>
      <c r="F822" s="54"/>
      <c r="G822" s="315"/>
      <c r="H822" s="25">
        <f t="shared" si="12"/>
        <v>0</v>
      </c>
      <c r="I822" s="315"/>
      <c r="J822" s="316"/>
      <c r="K822" s="44" t="e">
        <f>VLOOKUP(J822,'Sorten-, Stärkeschlüssel'!$A$2:$B$22,2)</f>
        <v>#N/A</v>
      </c>
    </row>
    <row r="823" spans="1:11" x14ac:dyDescent="0.2">
      <c r="A823" s="27">
        <v>819</v>
      </c>
      <c r="B823" s="576"/>
      <c r="C823" s="314"/>
      <c r="D823" s="314"/>
      <c r="E823" s="43" t="e">
        <f>VLOOKUP(G823,'Sorten-, Stärkeschlüssel'!$D$2:$E$87,2,FALSE)</f>
        <v>#N/A</v>
      </c>
      <c r="F823" s="54"/>
      <c r="G823" s="315"/>
      <c r="H823" s="25">
        <f t="shared" si="12"/>
        <v>0</v>
      </c>
      <c r="I823" s="315"/>
      <c r="J823" s="316"/>
      <c r="K823" s="44" t="e">
        <f>VLOOKUP(J823,'Sorten-, Stärkeschlüssel'!$A$2:$B$22,2)</f>
        <v>#N/A</v>
      </c>
    </row>
    <row r="824" spans="1:11" x14ac:dyDescent="0.2">
      <c r="A824" s="27">
        <v>820</v>
      </c>
      <c r="B824" s="576"/>
      <c r="C824" s="314"/>
      <c r="D824" s="314"/>
      <c r="E824" s="43" t="e">
        <f>VLOOKUP(G824,'Sorten-, Stärkeschlüssel'!$D$2:$E$87,2,FALSE)</f>
        <v>#N/A</v>
      </c>
      <c r="F824" s="54"/>
      <c r="G824" s="315"/>
      <c r="H824" s="25">
        <f t="shared" si="12"/>
        <v>0</v>
      </c>
      <c r="I824" s="315"/>
      <c r="J824" s="316"/>
      <c r="K824" s="44" t="e">
        <f>VLOOKUP(J824,'Sorten-, Stärkeschlüssel'!$A$2:$B$22,2)</f>
        <v>#N/A</v>
      </c>
    </row>
    <row r="825" spans="1:11" x14ac:dyDescent="0.2">
      <c r="A825" s="27">
        <v>821</v>
      </c>
      <c r="B825" s="576"/>
      <c r="C825" s="314"/>
      <c r="D825" s="314"/>
      <c r="E825" s="43" t="e">
        <f>VLOOKUP(G825,'Sorten-, Stärkeschlüssel'!$D$2:$E$87,2,FALSE)</f>
        <v>#N/A</v>
      </c>
      <c r="F825" s="54"/>
      <c r="G825" s="315"/>
      <c r="H825" s="25">
        <f t="shared" si="12"/>
        <v>0</v>
      </c>
      <c r="I825" s="315"/>
      <c r="J825" s="316"/>
      <c r="K825" s="44" t="e">
        <f>VLOOKUP(J825,'Sorten-, Stärkeschlüssel'!$A$2:$B$22,2)</f>
        <v>#N/A</v>
      </c>
    </row>
    <row r="826" spans="1:11" x14ac:dyDescent="0.2">
      <c r="A826" s="27">
        <v>822</v>
      </c>
      <c r="B826" s="576"/>
      <c r="C826" s="314"/>
      <c r="D826" s="314"/>
      <c r="E826" s="43" t="e">
        <f>VLOOKUP(G826,'Sorten-, Stärkeschlüssel'!$D$2:$E$87,2,FALSE)</f>
        <v>#N/A</v>
      </c>
      <c r="F826" s="54"/>
      <c r="G826" s="315"/>
      <c r="H826" s="25">
        <f t="shared" si="12"/>
        <v>0</v>
      </c>
      <c r="I826" s="315"/>
      <c r="J826" s="316"/>
      <c r="K826" s="44" t="e">
        <f>VLOOKUP(J826,'Sorten-, Stärkeschlüssel'!$A$2:$B$22,2)</f>
        <v>#N/A</v>
      </c>
    </row>
    <row r="827" spans="1:11" x14ac:dyDescent="0.2">
      <c r="A827" s="27">
        <v>823</v>
      </c>
      <c r="B827" s="576"/>
      <c r="C827" s="314"/>
      <c r="D827" s="314"/>
      <c r="E827" s="43" t="e">
        <f>VLOOKUP(G827,'Sorten-, Stärkeschlüssel'!$D$2:$E$87,2,FALSE)</f>
        <v>#N/A</v>
      </c>
      <c r="F827" s="54"/>
      <c r="G827" s="315"/>
      <c r="H827" s="25">
        <f t="shared" si="12"/>
        <v>0</v>
      </c>
      <c r="I827" s="315"/>
      <c r="J827" s="316"/>
      <c r="K827" s="44" t="e">
        <f>VLOOKUP(J827,'Sorten-, Stärkeschlüssel'!$A$2:$B$22,2)</f>
        <v>#N/A</v>
      </c>
    </row>
    <row r="828" spans="1:11" x14ac:dyDescent="0.2">
      <c r="A828" s="27">
        <v>824</v>
      </c>
      <c r="B828" s="576"/>
      <c r="C828" s="314"/>
      <c r="D828" s="314"/>
      <c r="E828" s="43" t="e">
        <f>VLOOKUP(G828,'Sorten-, Stärkeschlüssel'!$D$2:$E$87,2,FALSE)</f>
        <v>#N/A</v>
      </c>
      <c r="F828" s="54"/>
      <c r="G828" s="315"/>
      <c r="H828" s="25">
        <f t="shared" si="12"/>
        <v>0</v>
      </c>
      <c r="I828" s="315"/>
      <c r="J828" s="316"/>
      <c r="K828" s="44" t="e">
        <f>VLOOKUP(J828,'Sorten-, Stärkeschlüssel'!$A$2:$B$22,2)</f>
        <v>#N/A</v>
      </c>
    </row>
    <row r="829" spans="1:11" x14ac:dyDescent="0.2">
      <c r="A829" s="27">
        <v>825</v>
      </c>
      <c r="B829" s="576"/>
      <c r="C829" s="314"/>
      <c r="D829" s="314"/>
      <c r="E829" s="43" t="e">
        <f>VLOOKUP(G829,'Sorten-, Stärkeschlüssel'!$D$2:$E$87,2,FALSE)</f>
        <v>#N/A</v>
      </c>
      <c r="F829" s="54"/>
      <c r="G829" s="315"/>
      <c r="H829" s="25">
        <f t="shared" si="12"/>
        <v>0</v>
      </c>
      <c r="I829" s="315"/>
      <c r="J829" s="316"/>
      <c r="K829" s="44" t="e">
        <f>VLOOKUP(J829,'Sorten-, Stärkeschlüssel'!$A$2:$B$22,2)</f>
        <v>#N/A</v>
      </c>
    </row>
    <row r="830" spans="1:11" x14ac:dyDescent="0.2">
      <c r="A830" s="27">
        <v>826</v>
      </c>
      <c r="B830" s="576"/>
      <c r="C830" s="314"/>
      <c r="D830" s="314"/>
      <c r="E830" s="43" t="e">
        <f>VLOOKUP(G830,'Sorten-, Stärkeschlüssel'!$D$2:$E$87,2,FALSE)</f>
        <v>#N/A</v>
      </c>
      <c r="F830" s="54"/>
      <c r="G830" s="315"/>
      <c r="H830" s="25">
        <f t="shared" si="12"/>
        <v>0</v>
      </c>
      <c r="I830" s="315"/>
      <c r="J830" s="316"/>
      <c r="K830" s="44" t="e">
        <f>VLOOKUP(J830,'Sorten-, Stärkeschlüssel'!$A$2:$B$22,2)</f>
        <v>#N/A</v>
      </c>
    </row>
    <row r="831" spans="1:11" x14ac:dyDescent="0.2">
      <c r="A831" s="27">
        <v>827</v>
      </c>
      <c r="B831" s="576"/>
      <c r="C831" s="314"/>
      <c r="D831" s="314"/>
      <c r="E831" s="43" t="e">
        <f>VLOOKUP(G831,'Sorten-, Stärkeschlüssel'!$D$2:$E$87,2,FALSE)</f>
        <v>#N/A</v>
      </c>
      <c r="F831" s="54"/>
      <c r="G831" s="315"/>
      <c r="H831" s="25">
        <f t="shared" si="12"/>
        <v>0</v>
      </c>
      <c r="I831" s="315"/>
      <c r="J831" s="316"/>
      <c r="K831" s="44" t="e">
        <f>VLOOKUP(J831,'Sorten-, Stärkeschlüssel'!$A$2:$B$22,2)</f>
        <v>#N/A</v>
      </c>
    </row>
    <row r="832" spans="1:11" x14ac:dyDescent="0.2">
      <c r="A832" s="27">
        <v>828</v>
      </c>
      <c r="B832" s="576"/>
      <c r="C832" s="314"/>
      <c r="D832" s="314"/>
      <c r="E832" s="43" t="e">
        <f>VLOOKUP(G832,'Sorten-, Stärkeschlüssel'!$D$2:$E$87,2,FALSE)</f>
        <v>#N/A</v>
      </c>
      <c r="F832" s="54"/>
      <c r="G832" s="315"/>
      <c r="H832" s="25">
        <f t="shared" si="12"/>
        <v>0</v>
      </c>
      <c r="I832" s="315"/>
      <c r="J832" s="316"/>
      <c r="K832" s="44" t="e">
        <f>VLOOKUP(J832,'Sorten-, Stärkeschlüssel'!$A$2:$B$22,2)</f>
        <v>#N/A</v>
      </c>
    </row>
    <row r="833" spans="1:11" x14ac:dyDescent="0.2">
      <c r="A833" s="27">
        <v>829</v>
      </c>
      <c r="B833" s="576"/>
      <c r="C833" s="314"/>
      <c r="D833" s="314"/>
      <c r="E833" s="43" t="e">
        <f>VLOOKUP(G833,'Sorten-, Stärkeschlüssel'!$D$2:$E$87,2,FALSE)</f>
        <v>#N/A</v>
      </c>
      <c r="F833" s="54"/>
      <c r="G833" s="315"/>
      <c r="H833" s="25">
        <f t="shared" si="12"/>
        <v>0</v>
      </c>
      <c r="I833" s="315"/>
      <c r="J833" s="316"/>
      <c r="K833" s="44" t="e">
        <f>VLOOKUP(J833,'Sorten-, Stärkeschlüssel'!$A$2:$B$22,2)</f>
        <v>#N/A</v>
      </c>
    </row>
    <row r="834" spans="1:11" x14ac:dyDescent="0.2">
      <c r="A834" s="27">
        <v>830</v>
      </c>
      <c r="B834" s="576"/>
      <c r="C834" s="314"/>
      <c r="D834" s="314"/>
      <c r="E834" s="43" t="e">
        <f>VLOOKUP(G834,'Sorten-, Stärkeschlüssel'!$D$2:$E$87,2,FALSE)</f>
        <v>#N/A</v>
      </c>
      <c r="F834" s="54"/>
      <c r="G834" s="315"/>
      <c r="H834" s="25">
        <f t="shared" si="12"/>
        <v>0</v>
      </c>
      <c r="I834" s="315"/>
      <c r="J834" s="316"/>
      <c r="K834" s="44" t="e">
        <f>VLOOKUP(J834,'Sorten-, Stärkeschlüssel'!$A$2:$B$22,2)</f>
        <v>#N/A</v>
      </c>
    </row>
    <row r="835" spans="1:11" x14ac:dyDescent="0.2">
      <c r="A835" s="27">
        <v>831</v>
      </c>
      <c r="B835" s="576"/>
      <c r="C835" s="314"/>
      <c r="D835" s="314"/>
      <c r="E835" s="43" t="e">
        <f>VLOOKUP(G835,'Sorten-, Stärkeschlüssel'!$D$2:$E$87,2,FALSE)</f>
        <v>#N/A</v>
      </c>
      <c r="F835" s="54"/>
      <c r="G835" s="315"/>
      <c r="H835" s="25">
        <f t="shared" si="12"/>
        <v>0</v>
      </c>
      <c r="I835" s="315"/>
      <c r="J835" s="316"/>
      <c r="K835" s="44" t="e">
        <f>VLOOKUP(J835,'Sorten-, Stärkeschlüssel'!$A$2:$B$22,2)</f>
        <v>#N/A</v>
      </c>
    </row>
    <row r="836" spans="1:11" x14ac:dyDescent="0.2">
      <c r="A836" s="27">
        <v>832</v>
      </c>
      <c r="B836" s="576"/>
      <c r="C836" s="314"/>
      <c r="D836" s="314"/>
      <c r="E836" s="43" t="e">
        <f>VLOOKUP(G836,'Sorten-, Stärkeschlüssel'!$D$2:$E$87,2,FALSE)</f>
        <v>#N/A</v>
      </c>
      <c r="F836" s="54"/>
      <c r="G836" s="315"/>
      <c r="H836" s="25">
        <f t="shared" si="12"/>
        <v>0</v>
      </c>
      <c r="I836" s="315"/>
      <c r="J836" s="316"/>
      <c r="K836" s="44" t="e">
        <f>VLOOKUP(J836,'Sorten-, Stärkeschlüssel'!$A$2:$B$22,2)</f>
        <v>#N/A</v>
      </c>
    </row>
    <row r="837" spans="1:11" x14ac:dyDescent="0.2">
      <c r="A837" s="27">
        <v>833</v>
      </c>
      <c r="B837" s="576"/>
      <c r="C837" s="314"/>
      <c r="D837" s="314"/>
      <c r="E837" s="43" t="e">
        <f>VLOOKUP(G837,'Sorten-, Stärkeschlüssel'!$D$2:$E$87,2,FALSE)</f>
        <v>#N/A</v>
      </c>
      <c r="F837" s="54"/>
      <c r="G837" s="315"/>
      <c r="H837" s="25">
        <f t="shared" ref="H837:H900" si="13">PRODUCT(G837/200*G837/200*3.1415*F837)</f>
        <v>0</v>
      </c>
      <c r="I837" s="315"/>
      <c r="J837" s="316"/>
      <c r="K837" s="44" t="e">
        <f>VLOOKUP(J837,'Sorten-, Stärkeschlüssel'!$A$2:$B$22,2)</f>
        <v>#N/A</v>
      </c>
    </row>
    <row r="838" spans="1:11" x14ac:dyDescent="0.2">
      <c r="A838" s="27">
        <v>834</v>
      </c>
      <c r="B838" s="576"/>
      <c r="C838" s="314"/>
      <c r="D838" s="314"/>
      <c r="E838" s="43" t="e">
        <f>VLOOKUP(G838,'Sorten-, Stärkeschlüssel'!$D$2:$E$87,2,FALSE)</f>
        <v>#N/A</v>
      </c>
      <c r="F838" s="54"/>
      <c r="G838" s="315"/>
      <c r="H838" s="25">
        <f t="shared" si="13"/>
        <v>0</v>
      </c>
      <c r="I838" s="315"/>
      <c r="J838" s="316"/>
      <c r="K838" s="44" t="e">
        <f>VLOOKUP(J838,'Sorten-, Stärkeschlüssel'!$A$2:$B$22,2)</f>
        <v>#N/A</v>
      </c>
    </row>
    <row r="839" spans="1:11" x14ac:dyDescent="0.2">
      <c r="A839" s="27">
        <v>835</v>
      </c>
      <c r="B839" s="576"/>
      <c r="C839" s="314"/>
      <c r="D839" s="314"/>
      <c r="E839" s="43" t="e">
        <f>VLOOKUP(G839,'Sorten-, Stärkeschlüssel'!$D$2:$E$87,2,FALSE)</f>
        <v>#N/A</v>
      </c>
      <c r="F839" s="54"/>
      <c r="G839" s="315"/>
      <c r="H839" s="25">
        <f t="shared" si="13"/>
        <v>0</v>
      </c>
      <c r="I839" s="315"/>
      <c r="J839" s="316"/>
      <c r="K839" s="44" t="e">
        <f>VLOOKUP(J839,'Sorten-, Stärkeschlüssel'!$A$2:$B$22,2)</f>
        <v>#N/A</v>
      </c>
    </row>
    <row r="840" spans="1:11" x14ac:dyDescent="0.2">
      <c r="A840" s="27">
        <v>836</v>
      </c>
      <c r="B840" s="576"/>
      <c r="C840" s="314"/>
      <c r="D840" s="314"/>
      <c r="E840" s="43" t="e">
        <f>VLOOKUP(G840,'Sorten-, Stärkeschlüssel'!$D$2:$E$87,2,FALSE)</f>
        <v>#N/A</v>
      </c>
      <c r="F840" s="54"/>
      <c r="G840" s="315"/>
      <c r="H840" s="25">
        <f t="shared" si="13"/>
        <v>0</v>
      </c>
      <c r="I840" s="315"/>
      <c r="J840" s="316"/>
      <c r="K840" s="44" t="e">
        <f>VLOOKUP(J840,'Sorten-, Stärkeschlüssel'!$A$2:$B$22,2)</f>
        <v>#N/A</v>
      </c>
    </row>
    <row r="841" spans="1:11" x14ac:dyDescent="0.2">
      <c r="A841" s="27">
        <v>837</v>
      </c>
      <c r="B841" s="576"/>
      <c r="C841" s="314"/>
      <c r="D841" s="314"/>
      <c r="E841" s="43" t="e">
        <f>VLOOKUP(G841,'Sorten-, Stärkeschlüssel'!$D$2:$E$87,2,FALSE)</f>
        <v>#N/A</v>
      </c>
      <c r="F841" s="54"/>
      <c r="G841" s="315"/>
      <c r="H841" s="25">
        <f t="shared" si="13"/>
        <v>0</v>
      </c>
      <c r="I841" s="315"/>
      <c r="J841" s="316"/>
      <c r="K841" s="44" t="e">
        <f>VLOOKUP(J841,'Sorten-, Stärkeschlüssel'!$A$2:$B$22,2)</f>
        <v>#N/A</v>
      </c>
    </row>
    <row r="842" spans="1:11" x14ac:dyDescent="0.2">
      <c r="A842" s="27">
        <v>838</v>
      </c>
      <c r="B842" s="576"/>
      <c r="C842" s="314"/>
      <c r="D842" s="314"/>
      <c r="E842" s="43" t="e">
        <f>VLOOKUP(G842,'Sorten-, Stärkeschlüssel'!$D$2:$E$87,2,FALSE)</f>
        <v>#N/A</v>
      </c>
      <c r="F842" s="54"/>
      <c r="G842" s="315"/>
      <c r="H842" s="25">
        <f t="shared" si="13"/>
        <v>0</v>
      </c>
      <c r="I842" s="315"/>
      <c r="J842" s="316"/>
      <c r="K842" s="44" t="e">
        <f>VLOOKUP(J842,'Sorten-, Stärkeschlüssel'!$A$2:$B$22,2)</f>
        <v>#N/A</v>
      </c>
    </row>
    <row r="843" spans="1:11" x14ac:dyDescent="0.2">
      <c r="A843" s="27">
        <v>839</v>
      </c>
      <c r="B843" s="576"/>
      <c r="C843" s="314"/>
      <c r="D843" s="314"/>
      <c r="E843" s="43" t="e">
        <f>VLOOKUP(G843,'Sorten-, Stärkeschlüssel'!$D$2:$E$87,2,FALSE)</f>
        <v>#N/A</v>
      </c>
      <c r="F843" s="54"/>
      <c r="G843" s="315"/>
      <c r="H843" s="25">
        <f t="shared" si="13"/>
        <v>0</v>
      </c>
      <c r="I843" s="315"/>
      <c r="J843" s="316"/>
      <c r="K843" s="44" t="e">
        <f>VLOOKUP(J843,'Sorten-, Stärkeschlüssel'!$A$2:$B$22,2)</f>
        <v>#N/A</v>
      </c>
    </row>
    <row r="844" spans="1:11" x14ac:dyDescent="0.2">
      <c r="A844" s="27">
        <v>840</v>
      </c>
      <c r="B844" s="576"/>
      <c r="C844" s="314"/>
      <c r="D844" s="314"/>
      <c r="E844" s="43" t="e">
        <f>VLOOKUP(G844,'Sorten-, Stärkeschlüssel'!$D$2:$E$87,2,FALSE)</f>
        <v>#N/A</v>
      </c>
      <c r="F844" s="54"/>
      <c r="G844" s="315"/>
      <c r="H844" s="25">
        <f t="shared" si="13"/>
        <v>0</v>
      </c>
      <c r="I844" s="315"/>
      <c r="J844" s="316"/>
      <c r="K844" s="44" t="e">
        <f>VLOOKUP(J844,'Sorten-, Stärkeschlüssel'!$A$2:$B$22,2)</f>
        <v>#N/A</v>
      </c>
    </row>
    <row r="845" spans="1:11" x14ac:dyDescent="0.2">
      <c r="A845" s="27">
        <v>841</v>
      </c>
      <c r="B845" s="576"/>
      <c r="C845" s="314"/>
      <c r="D845" s="314"/>
      <c r="E845" s="43" t="e">
        <f>VLOOKUP(G845,'Sorten-, Stärkeschlüssel'!$D$2:$E$87,2,FALSE)</f>
        <v>#N/A</v>
      </c>
      <c r="F845" s="54"/>
      <c r="G845" s="315"/>
      <c r="H845" s="25">
        <f t="shared" si="13"/>
        <v>0</v>
      </c>
      <c r="I845" s="315"/>
      <c r="J845" s="316"/>
      <c r="K845" s="44" t="e">
        <f>VLOOKUP(J845,'Sorten-, Stärkeschlüssel'!$A$2:$B$22,2)</f>
        <v>#N/A</v>
      </c>
    </row>
    <row r="846" spans="1:11" x14ac:dyDescent="0.2">
      <c r="A846" s="27">
        <v>842</v>
      </c>
      <c r="B846" s="576"/>
      <c r="C846" s="314"/>
      <c r="D846" s="314"/>
      <c r="E846" s="43" t="e">
        <f>VLOOKUP(G846,'Sorten-, Stärkeschlüssel'!$D$2:$E$87,2,FALSE)</f>
        <v>#N/A</v>
      </c>
      <c r="F846" s="54"/>
      <c r="G846" s="315"/>
      <c r="H846" s="25">
        <f t="shared" si="13"/>
        <v>0</v>
      </c>
      <c r="I846" s="315"/>
      <c r="J846" s="316"/>
      <c r="K846" s="44" t="e">
        <f>VLOOKUP(J846,'Sorten-, Stärkeschlüssel'!$A$2:$B$22,2)</f>
        <v>#N/A</v>
      </c>
    </row>
    <row r="847" spans="1:11" x14ac:dyDescent="0.2">
      <c r="A847" s="27">
        <v>843</v>
      </c>
      <c r="B847" s="576"/>
      <c r="C847" s="314"/>
      <c r="D847" s="314"/>
      <c r="E847" s="43" t="e">
        <f>VLOOKUP(G847,'Sorten-, Stärkeschlüssel'!$D$2:$E$87,2,FALSE)</f>
        <v>#N/A</v>
      </c>
      <c r="F847" s="54"/>
      <c r="G847" s="315"/>
      <c r="H847" s="25">
        <f t="shared" si="13"/>
        <v>0</v>
      </c>
      <c r="I847" s="315"/>
      <c r="J847" s="316"/>
      <c r="K847" s="44" t="e">
        <f>VLOOKUP(J847,'Sorten-, Stärkeschlüssel'!$A$2:$B$22,2)</f>
        <v>#N/A</v>
      </c>
    </row>
    <row r="848" spans="1:11" x14ac:dyDescent="0.2">
      <c r="A848" s="27">
        <v>844</v>
      </c>
      <c r="B848" s="576"/>
      <c r="C848" s="314"/>
      <c r="D848" s="314"/>
      <c r="E848" s="43" t="e">
        <f>VLOOKUP(G848,'Sorten-, Stärkeschlüssel'!$D$2:$E$87,2,FALSE)</f>
        <v>#N/A</v>
      </c>
      <c r="F848" s="54"/>
      <c r="G848" s="315"/>
      <c r="H848" s="25">
        <f t="shared" si="13"/>
        <v>0</v>
      </c>
      <c r="I848" s="315"/>
      <c r="J848" s="316"/>
      <c r="K848" s="44" t="e">
        <f>VLOOKUP(J848,'Sorten-, Stärkeschlüssel'!$A$2:$B$22,2)</f>
        <v>#N/A</v>
      </c>
    </row>
    <row r="849" spans="1:11" x14ac:dyDescent="0.2">
      <c r="A849" s="27">
        <v>845</v>
      </c>
      <c r="B849" s="576"/>
      <c r="C849" s="314"/>
      <c r="D849" s="314"/>
      <c r="E849" s="43" t="e">
        <f>VLOOKUP(G849,'Sorten-, Stärkeschlüssel'!$D$2:$E$87,2,FALSE)</f>
        <v>#N/A</v>
      </c>
      <c r="F849" s="54"/>
      <c r="G849" s="315"/>
      <c r="H849" s="25">
        <f t="shared" si="13"/>
        <v>0</v>
      </c>
      <c r="I849" s="315"/>
      <c r="J849" s="316"/>
      <c r="K849" s="44" t="e">
        <f>VLOOKUP(J849,'Sorten-, Stärkeschlüssel'!$A$2:$B$22,2)</f>
        <v>#N/A</v>
      </c>
    </row>
    <row r="850" spans="1:11" x14ac:dyDescent="0.2">
      <c r="A850" s="27">
        <v>846</v>
      </c>
      <c r="B850" s="576"/>
      <c r="C850" s="314"/>
      <c r="D850" s="314"/>
      <c r="E850" s="43" t="e">
        <f>VLOOKUP(G850,'Sorten-, Stärkeschlüssel'!$D$2:$E$87,2,FALSE)</f>
        <v>#N/A</v>
      </c>
      <c r="F850" s="54"/>
      <c r="G850" s="315"/>
      <c r="H850" s="25">
        <f t="shared" si="13"/>
        <v>0</v>
      </c>
      <c r="I850" s="315"/>
      <c r="J850" s="316"/>
      <c r="K850" s="44" t="e">
        <f>VLOOKUP(J850,'Sorten-, Stärkeschlüssel'!$A$2:$B$22,2)</f>
        <v>#N/A</v>
      </c>
    </row>
    <row r="851" spans="1:11" x14ac:dyDescent="0.2">
      <c r="A851" s="27">
        <v>847</v>
      </c>
      <c r="B851" s="576"/>
      <c r="C851" s="314"/>
      <c r="D851" s="314"/>
      <c r="E851" s="43" t="e">
        <f>VLOOKUP(G851,'Sorten-, Stärkeschlüssel'!$D$2:$E$87,2,FALSE)</f>
        <v>#N/A</v>
      </c>
      <c r="F851" s="54"/>
      <c r="G851" s="315"/>
      <c r="H851" s="25">
        <f t="shared" si="13"/>
        <v>0</v>
      </c>
      <c r="I851" s="315"/>
      <c r="J851" s="316"/>
      <c r="K851" s="44" t="e">
        <f>VLOOKUP(J851,'Sorten-, Stärkeschlüssel'!$A$2:$B$22,2)</f>
        <v>#N/A</v>
      </c>
    </row>
    <row r="852" spans="1:11" x14ac:dyDescent="0.2">
      <c r="A852" s="27">
        <v>848</v>
      </c>
      <c r="B852" s="576"/>
      <c r="C852" s="314"/>
      <c r="D852" s="314"/>
      <c r="E852" s="43" t="e">
        <f>VLOOKUP(G852,'Sorten-, Stärkeschlüssel'!$D$2:$E$87,2,FALSE)</f>
        <v>#N/A</v>
      </c>
      <c r="F852" s="54"/>
      <c r="G852" s="315"/>
      <c r="H852" s="25">
        <f t="shared" si="13"/>
        <v>0</v>
      </c>
      <c r="I852" s="315"/>
      <c r="J852" s="316"/>
      <c r="K852" s="44" t="e">
        <f>VLOOKUP(J852,'Sorten-, Stärkeschlüssel'!$A$2:$B$22,2)</f>
        <v>#N/A</v>
      </c>
    </row>
    <row r="853" spans="1:11" x14ac:dyDescent="0.2">
      <c r="A853" s="27">
        <v>849</v>
      </c>
      <c r="B853" s="576"/>
      <c r="C853" s="314"/>
      <c r="D853" s="314"/>
      <c r="E853" s="43" t="e">
        <f>VLOOKUP(G853,'Sorten-, Stärkeschlüssel'!$D$2:$E$87,2,FALSE)</f>
        <v>#N/A</v>
      </c>
      <c r="F853" s="54"/>
      <c r="G853" s="315"/>
      <c r="H853" s="25">
        <f t="shared" si="13"/>
        <v>0</v>
      </c>
      <c r="I853" s="315"/>
      <c r="J853" s="316"/>
      <c r="K853" s="44" t="e">
        <f>VLOOKUP(J853,'Sorten-, Stärkeschlüssel'!$A$2:$B$22,2)</f>
        <v>#N/A</v>
      </c>
    </row>
    <row r="854" spans="1:11" x14ac:dyDescent="0.2">
      <c r="A854" s="27">
        <v>850</v>
      </c>
      <c r="B854" s="576"/>
      <c r="C854" s="314"/>
      <c r="D854" s="314"/>
      <c r="E854" s="43" t="e">
        <f>VLOOKUP(G854,'Sorten-, Stärkeschlüssel'!$D$2:$E$87,2,FALSE)</f>
        <v>#N/A</v>
      </c>
      <c r="F854" s="54"/>
      <c r="G854" s="315"/>
      <c r="H854" s="25">
        <f t="shared" si="13"/>
        <v>0</v>
      </c>
      <c r="I854" s="315"/>
      <c r="J854" s="316"/>
      <c r="K854" s="44" t="e">
        <f>VLOOKUP(J854,'Sorten-, Stärkeschlüssel'!$A$2:$B$22,2)</f>
        <v>#N/A</v>
      </c>
    </row>
    <row r="855" spans="1:11" x14ac:dyDescent="0.2">
      <c r="A855" s="27">
        <v>851</v>
      </c>
      <c r="B855" s="576"/>
      <c r="C855" s="314"/>
      <c r="D855" s="314"/>
      <c r="E855" s="43" t="e">
        <f>VLOOKUP(G855,'Sorten-, Stärkeschlüssel'!$D$2:$E$87,2,FALSE)</f>
        <v>#N/A</v>
      </c>
      <c r="F855" s="54"/>
      <c r="G855" s="315"/>
      <c r="H855" s="25">
        <f t="shared" si="13"/>
        <v>0</v>
      </c>
      <c r="I855" s="315"/>
      <c r="J855" s="316"/>
      <c r="K855" s="44" t="e">
        <f>VLOOKUP(J855,'Sorten-, Stärkeschlüssel'!$A$2:$B$22,2)</f>
        <v>#N/A</v>
      </c>
    </row>
    <row r="856" spans="1:11" x14ac:dyDescent="0.2">
      <c r="A856" s="27">
        <v>852</v>
      </c>
      <c r="B856" s="576"/>
      <c r="C856" s="314"/>
      <c r="D856" s="314"/>
      <c r="E856" s="43" t="e">
        <f>VLOOKUP(G856,'Sorten-, Stärkeschlüssel'!$D$2:$E$87,2,FALSE)</f>
        <v>#N/A</v>
      </c>
      <c r="F856" s="54"/>
      <c r="G856" s="315"/>
      <c r="H856" s="25">
        <f t="shared" si="13"/>
        <v>0</v>
      </c>
      <c r="I856" s="315"/>
      <c r="J856" s="316"/>
      <c r="K856" s="44" t="e">
        <f>VLOOKUP(J856,'Sorten-, Stärkeschlüssel'!$A$2:$B$22,2)</f>
        <v>#N/A</v>
      </c>
    </row>
    <row r="857" spans="1:11" x14ac:dyDescent="0.2">
      <c r="A857" s="27">
        <v>853</v>
      </c>
      <c r="B857" s="576"/>
      <c r="C857" s="314"/>
      <c r="D857" s="314"/>
      <c r="E857" s="43" t="e">
        <f>VLOOKUP(G857,'Sorten-, Stärkeschlüssel'!$D$2:$E$87,2,FALSE)</f>
        <v>#N/A</v>
      </c>
      <c r="F857" s="54"/>
      <c r="G857" s="315"/>
      <c r="H857" s="25">
        <f t="shared" si="13"/>
        <v>0</v>
      </c>
      <c r="I857" s="315"/>
      <c r="J857" s="316"/>
      <c r="K857" s="44" t="e">
        <f>VLOOKUP(J857,'Sorten-, Stärkeschlüssel'!$A$2:$B$22,2)</f>
        <v>#N/A</v>
      </c>
    </row>
    <row r="858" spans="1:11" x14ac:dyDescent="0.2">
      <c r="A858" s="27">
        <v>854</v>
      </c>
      <c r="B858" s="576"/>
      <c r="C858" s="314"/>
      <c r="D858" s="314"/>
      <c r="E858" s="43" t="e">
        <f>VLOOKUP(G858,'Sorten-, Stärkeschlüssel'!$D$2:$E$87,2,FALSE)</f>
        <v>#N/A</v>
      </c>
      <c r="F858" s="54"/>
      <c r="G858" s="315"/>
      <c r="H858" s="25">
        <f t="shared" si="13"/>
        <v>0</v>
      </c>
      <c r="I858" s="315"/>
      <c r="J858" s="316"/>
      <c r="K858" s="44" t="e">
        <f>VLOOKUP(J858,'Sorten-, Stärkeschlüssel'!$A$2:$B$22,2)</f>
        <v>#N/A</v>
      </c>
    </row>
    <row r="859" spans="1:11" x14ac:dyDescent="0.2">
      <c r="A859" s="27">
        <v>855</v>
      </c>
      <c r="B859" s="576"/>
      <c r="C859" s="314"/>
      <c r="D859" s="314"/>
      <c r="E859" s="43" t="e">
        <f>VLOOKUP(G859,'Sorten-, Stärkeschlüssel'!$D$2:$E$87,2,FALSE)</f>
        <v>#N/A</v>
      </c>
      <c r="F859" s="54"/>
      <c r="G859" s="315"/>
      <c r="H859" s="25">
        <f t="shared" si="13"/>
        <v>0</v>
      </c>
      <c r="I859" s="315"/>
      <c r="J859" s="316"/>
      <c r="K859" s="44" t="e">
        <f>VLOOKUP(J859,'Sorten-, Stärkeschlüssel'!$A$2:$B$22,2)</f>
        <v>#N/A</v>
      </c>
    </row>
    <row r="860" spans="1:11" x14ac:dyDescent="0.2">
      <c r="A860" s="27">
        <v>856</v>
      </c>
      <c r="B860" s="576"/>
      <c r="C860" s="314"/>
      <c r="D860" s="314"/>
      <c r="E860" s="43" t="e">
        <f>VLOOKUP(G860,'Sorten-, Stärkeschlüssel'!$D$2:$E$87,2,FALSE)</f>
        <v>#N/A</v>
      </c>
      <c r="F860" s="54"/>
      <c r="G860" s="315"/>
      <c r="H860" s="25">
        <f t="shared" si="13"/>
        <v>0</v>
      </c>
      <c r="I860" s="315"/>
      <c r="J860" s="316"/>
      <c r="K860" s="44" t="e">
        <f>VLOOKUP(J860,'Sorten-, Stärkeschlüssel'!$A$2:$B$22,2)</f>
        <v>#N/A</v>
      </c>
    </row>
    <row r="861" spans="1:11" x14ac:dyDescent="0.2">
      <c r="A861" s="27">
        <v>857</v>
      </c>
      <c r="B861" s="576"/>
      <c r="C861" s="314"/>
      <c r="D861" s="314"/>
      <c r="E861" s="43" t="e">
        <f>VLOOKUP(G861,'Sorten-, Stärkeschlüssel'!$D$2:$E$87,2,FALSE)</f>
        <v>#N/A</v>
      </c>
      <c r="F861" s="54"/>
      <c r="G861" s="315"/>
      <c r="H861" s="25">
        <f t="shared" si="13"/>
        <v>0</v>
      </c>
      <c r="I861" s="315"/>
      <c r="J861" s="316"/>
      <c r="K861" s="44" t="e">
        <f>VLOOKUP(J861,'Sorten-, Stärkeschlüssel'!$A$2:$B$22,2)</f>
        <v>#N/A</v>
      </c>
    </row>
    <row r="862" spans="1:11" x14ac:dyDescent="0.2">
      <c r="A862" s="27">
        <v>858</v>
      </c>
      <c r="B862" s="576"/>
      <c r="C862" s="314"/>
      <c r="D862" s="314"/>
      <c r="E862" s="43" t="e">
        <f>VLOOKUP(G862,'Sorten-, Stärkeschlüssel'!$D$2:$E$87,2,FALSE)</f>
        <v>#N/A</v>
      </c>
      <c r="F862" s="54"/>
      <c r="G862" s="315"/>
      <c r="H862" s="25">
        <f t="shared" si="13"/>
        <v>0</v>
      </c>
      <c r="I862" s="315"/>
      <c r="J862" s="316"/>
      <c r="K862" s="44" t="e">
        <f>VLOOKUP(J862,'Sorten-, Stärkeschlüssel'!$A$2:$B$22,2)</f>
        <v>#N/A</v>
      </c>
    </row>
    <row r="863" spans="1:11" x14ac:dyDescent="0.2">
      <c r="A863" s="27">
        <v>859</v>
      </c>
      <c r="B863" s="576"/>
      <c r="C863" s="314"/>
      <c r="D863" s="314"/>
      <c r="E863" s="43" t="e">
        <f>VLOOKUP(G863,'Sorten-, Stärkeschlüssel'!$D$2:$E$87,2,FALSE)</f>
        <v>#N/A</v>
      </c>
      <c r="F863" s="54"/>
      <c r="G863" s="315"/>
      <c r="H863" s="25">
        <f t="shared" si="13"/>
        <v>0</v>
      </c>
      <c r="I863" s="315"/>
      <c r="J863" s="316"/>
      <c r="K863" s="44" t="e">
        <f>VLOOKUP(J863,'Sorten-, Stärkeschlüssel'!$A$2:$B$22,2)</f>
        <v>#N/A</v>
      </c>
    </row>
    <row r="864" spans="1:11" x14ac:dyDescent="0.2">
      <c r="A864" s="27">
        <v>860</v>
      </c>
      <c r="B864" s="576"/>
      <c r="C864" s="314"/>
      <c r="D864" s="314"/>
      <c r="E864" s="43" t="e">
        <f>VLOOKUP(G864,'Sorten-, Stärkeschlüssel'!$D$2:$E$87,2,FALSE)</f>
        <v>#N/A</v>
      </c>
      <c r="F864" s="54"/>
      <c r="G864" s="315"/>
      <c r="H864" s="25">
        <f t="shared" si="13"/>
        <v>0</v>
      </c>
      <c r="I864" s="315"/>
      <c r="J864" s="316"/>
      <c r="K864" s="44" t="e">
        <f>VLOOKUP(J864,'Sorten-, Stärkeschlüssel'!$A$2:$B$22,2)</f>
        <v>#N/A</v>
      </c>
    </row>
    <row r="865" spans="1:11" x14ac:dyDescent="0.2">
      <c r="A865" s="27">
        <v>861</v>
      </c>
      <c r="B865" s="576"/>
      <c r="C865" s="314"/>
      <c r="D865" s="314"/>
      <c r="E865" s="43" t="e">
        <f>VLOOKUP(G865,'Sorten-, Stärkeschlüssel'!$D$2:$E$87,2,FALSE)</f>
        <v>#N/A</v>
      </c>
      <c r="F865" s="54"/>
      <c r="G865" s="315"/>
      <c r="H865" s="25">
        <f t="shared" si="13"/>
        <v>0</v>
      </c>
      <c r="I865" s="315"/>
      <c r="J865" s="316"/>
      <c r="K865" s="44" t="e">
        <f>VLOOKUP(J865,'Sorten-, Stärkeschlüssel'!$A$2:$B$22,2)</f>
        <v>#N/A</v>
      </c>
    </row>
    <row r="866" spans="1:11" x14ac:dyDescent="0.2">
      <c r="A866" s="27">
        <v>862</v>
      </c>
      <c r="B866" s="576"/>
      <c r="C866" s="314"/>
      <c r="D866" s="314"/>
      <c r="E866" s="43" t="e">
        <f>VLOOKUP(G866,'Sorten-, Stärkeschlüssel'!$D$2:$E$87,2,FALSE)</f>
        <v>#N/A</v>
      </c>
      <c r="F866" s="54"/>
      <c r="G866" s="315"/>
      <c r="H866" s="25">
        <f t="shared" si="13"/>
        <v>0</v>
      </c>
      <c r="I866" s="315"/>
      <c r="J866" s="316"/>
      <c r="K866" s="44" t="e">
        <f>VLOOKUP(J866,'Sorten-, Stärkeschlüssel'!$A$2:$B$22,2)</f>
        <v>#N/A</v>
      </c>
    </row>
    <row r="867" spans="1:11" x14ac:dyDescent="0.2">
      <c r="A867" s="27">
        <v>863</v>
      </c>
      <c r="B867" s="576"/>
      <c r="C867" s="314"/>
      <c r="D867" s="314"/>
      <c r="E867" s="43" t="e">
        <f>VLOOKUP(G867,'Sorten-, Stärkeschlüssel'!$D$2:$E$87,2,FALSE)</f>
        <v>#N/A</v>
      </c>
      <c r="F867" s="54"/>
      <c r="G867" s="315"/>
      <c r="H867" s="25">
        <f t="shared" si="13"/>
        <v>0</v>
      </c>
      <c r="I867" s="315"/>
      <c r="J867" s="316"/>
      <c r="K867" s="44" t="e">
        <f>VLOOKUP(J867,'Sorten-, Stärkeschlüssel'!$A$2:$B$22,2)</f>
        <v>#N/A</v>
      </c>
    </row>
    <row r="868" spans="1:11" x14ac:dyDescent="0.2">
      <c r="A868" s="27">
        <v>864</v>
      </c>
      <c r="B868" s="576"/>
      <c r="C868" s="314"/>
      <c r="D868" s="314"/>
      <c r="E868" s="43" t="e">
        <f>VLOOKUP(G868,'Sorten-, Stärkeschlüssel'!$D$2:$E$87,2,FALSE)</f>
        <v>#N/A</v>
      </c>
      <c r="F868" s="54"/>
      <c r="G868" s="315"/>
      <c r="H868" s="25">
        <f t="shared" si="13"/>
        <v>0</v>
      </c>
      <c r="I868" s="315"/>
      <c r="J868" s="316"/>
      <c r="K868" s="44" t="e">
        <f>VLOOKUP(J868,'Sorten-, Stärkeschlüssel'!$A$2:$B$22,2)</f>
        <v>#N/A</v>
      </c>
    </row>
    <row r="869" spans="1:11" x14ac:dyDescent="0.2">
      <c r="A869" s="27">
        <v>865</v>
      </c>
      <c r="B869" s="576"/>
      <c r="C869" s="314"/>
      <c r="D869" s="314"/>
      <c r="E869" s="43" t="e">
        <f>VLOOKUP(G869,'Sorten-, Stärkeschlüssel'!$D$2:$E$87,2,FALSE)</f>
        <v>#N/A</v>
      </c>
      <c r="F869" s="54"/>
      <c r="G869" s="315"/>
      <c r="H869" s="25">
        <f t="shared" si="13"/>
        <v>0</v>
      </c>
      <c r="I869" s="315"/>
      <c r="J869" s="316"/>
      <c r="K869" s="44" t="e">
        <f>VLOOKUP(J869,'Sorten-, Stärkeschlüssel'!$A$2:$B$22,2)</f>
        <v>#N/A</v>
      </c>
    </row>
    <row r="870" spans="1:11" x14ac:dyDescent="0.2">
      <c r="A870" s="27">
        <v>866</v>
      </c>
      <c r="B870" s="576"/>
      <c r="C870" s="314"/>
      <c r="D870" s="314"/>
      <c r="E870" s="43" t="e">
        <f>VLOOKUP(G870,'Sorten-, Stärkeschlüssel'!$D$2:$E$87,2,FALSE)</f>
        <v>#N/A</v>
      </c>
      <c r="F870" s="54"/>
      <c r="G870" s="315"/>
      <c r="H870" s="25">
        <f t="shared" si="13"/>
        <v>0</v>
      </c>
      <c r="I870" s="315"/>
      <c r="J870" s="316"/>
      <c r="K870" s="44" t="e">
        <f>VLOOKUP(J870,'Sorten-, Stärkeschlüssel'!$A$2:$B$22,2)</f>
        <v>#N/A</v>
      </c>
    </row>
    <row r="871" spans="1:11" x14ac:dyDescent="0.2">
      <c r="A871" s="27">
        <v>867</v>
      </c>
      <c r="B871" s="576"/>
      <c r="C871" s="314"/>
      <c r="D871" s="314"/>
      <c r="E871" s="43" t="e">
        <f>VLOOKUP(G871,'Sorten-, Stärkeschlüssel'!$D$2:$E$87,2,FALSE)</f>
        <v>#N/A</v>
      </c>
      <c r="F871" s="54"/>
      <c r="G871" s="315"/>
      <c r="H871" s="25">
        <f t="shared" si="13"/>
        <v>0</v>
      </c>
      <c r="I871" s="315"/>
      <c r="J871" s="316"/>
      <c r="K871" s="44" t="e">
        <f>VLOOKUP(J871,'Sorten-, Stärkeschlüssel'!$A$2:$B$22,2)</f>
        <v>#N/A</v>
      </c>
    </row>
    <row r="872" spans="1:11" x14ac:dyDescent="0.2">
      <c r="A872" s="27">
        <v>868</v>
      </c>
      <c r="B872" s="576"/>
      <c r="C872" s="314"/>
      <c r="D872" s="314"/>
      <c r="E872" s="43" t="e">
        <f>VLOOKUP(G872,'Sorten-, Stärkeschlüssel'!$D$2:$E$87,2,FALSE)</f>
        <v>#N/A</v>
      </c>
      <c r="F872" s="54"/>
      <c r="G872" s="315"/>
      <c r="H872" s="25">
        <f t="shared" si="13"/>
        <v>0</v>
      </c>
      <c r="I872" s="315"/>
      <c r="J872" s="316"/>
      <c r="K872" s="44" t="e">
        <f>VLOOKUP(J872,'Sorten-, Stärkeschlüssel'!$A$2:$B$22,2)</f>
        <v>#N/A</v>
      </c>
    </row>
    <row r="873" spans="1:11" x14ac:dyDescent="0.2">
      <c r="A873" s="27">
        <v>869</v>
      </c>
      <c r="B873" s="576"/>
      <c r="C873" s="314"/>
      <c r="D873" s="314"/>
      <c r="E873" s="43" t="e">
        <f>VLOOKUP(G873,'Sorten-, Stärkeschlüssel'!$D$2:$E$87,2,FALSE)</f>
        <v>#N/A</v>
      </c>
      <c r="F873" s="54"/>
      <c r="G873" s="315"/>
      <c r="H873" s="25">
        <f t="shared" si="13"/>
        <v>0</v>
      </c>
      <c r="I873" s="315"/>
      <c r="J873" s="316"/>
      <c r="K873" s="44" t="e">
        <f>VLOOKUP(J873,'Sorten-, Stärkeschlüssel'!$A$2:$B$22,2)</f>
        <v>#N/A</v>
      </c>
    </row>
    <row r="874" spans="1:11" x14ac:dyDescent="0.2">
      <c r="A874" s="27">
        <v>870</v>
      </c>
      <c r="B874" s="576"/>
      <c r="C874" s="314"/>
      <c r="D874" s="314"/>
      <c r="E874" s="43" t="e">
        <f>VLOOKUP(G874,'Sorten-, Stärkeschlüssel'!$D$2:$E$87,2,FALSE)</f>
        <v>#N/A</v>
      </c>
      <c r="F874" s="54"/>
      <c r="G874" s="315"/>
      <c r="H874" s="25">
        <f t="shared" si="13"/>
        <v>0</v>
      </c>
      <c r="I874" s="315"/>
      <c r="J874" s="316"/>
      <c r="K874" s="44" t="e">
        <f>VLOOKUP(J874,'Sorten-, Stärkeschlüssel'!$A$2:$B$22,2)</f>
        <v>#N/A</v>
      </c>
    </row>
    <row r="875" spans="1:11" x14ac:dyDescent="0.2">
      <c r="A875" s="27">
        <v>871</v>
      </c>
      <c r="B875" s="576"/>
      <c r="C875" s="314"/>
      <c r="D875" s="314"/>
      <c r="E875" s="43" t="e">
        <f>VLOOKUP(G875,'Sorten-, Stärkeschlüssel'!$D$2:$E$87,2,FALSE)</f>
        <v>#N/A</v>
      </c>
      <c r="F875" s="54"/>
      <c r="G875" s="315"/>
      <c r="H875" s="25">
        <f t="shared" si="13"/>
        <v>0</v>
      </c>
      <c r="I875" s="315"/>
      <c r="J875" s="316"/>
      <c r="K875" s="44" t="e">
        <f>VLOOKUP(J875,'Sorten-, Stärkeschlüssel'!$A$2:$B$22,2)</f>
        <v>#N/A</v>
      </c>
    </row>
    <row r="876" spans="1:11" x14ac:dyDescent="0.2">
      <c r="A876" s="27">
        <v>872</v>
      </c>
      <c r="B876" s="576"/>
      <c r="C876" s="314"/>
      <c r="D876" s="314"/>
      <c r="E876" s="43" t="e">
        <f>VLOOKUP(G876,'Sorten-, Stärkeschlüssel'!$D$2:$E$87,2,FALSE)</f>
        <v>#N/A</v>
      </c>
      <c r="F876" s="54"/>
      <c r="G876" s="315"/>
      <c r="H876" s="25">
        <f t="shared" si="13"/>
        <v>0</v>
      </c>
      <c r="I876" s="315"/>
      <c r="J876" s="316"/>
      <c r="K876" s="44" t="e">
        <f>VLOOKUP(J876,'Sorten-, Stärkeschlüssel'!$A$2:$B$22,2)</f>
        <v>#N/A</v>
      </c>
    </row>
    <row r="877" spans="1:11" x14ac:dyDescent="0.2">
      <c r="A877" s="27">
        <v>873</v>
      </c>
      <c r="B877" s="576"/>
      <c r="C877" s="314"/>
      <c r="D877" s="314"/>
      <c r="E877" s="43" t="e">
        <f>VLOOKUP(G877,'Sorten-, Stärkeschlüssel'!$D$2:$E$87,2,FALSE)</f>
        <v>#N/A</v>
      </c>
      <c r="F877" s="54"/>
      <c r="G877" s="315"/>
      <c r="H877" s="25">
        <f t="shared" si="13"/>
        <v>0</v>
      </c>
      <c r="I877" s="315"/>
      <c r="J877" s="316"/>
      <c r="K877" s="44" t="e">
        <f>VLOOKUP(J877,'Sorten-, Stärkeschlüssel'!$A$2:$B$22,2)</f>
        <v>#N/A</v>
      </c>
    </row>
    <row r="878" spans="1:11" x14ac:dyDescent="0.2">
      <c r="A878" s="27">
        <v>874</v>
      </c>
      <c r="B878" s="576"/>
      <c r="C878" s="314"/>
      <c r="D878" s="314"/>
      <c r="E878" s="43" t="e">
        <f>VLOOKUP(G878,'Sorten-, Stärkeschlüssel'!$D$2:$E$87,2,FALSE)</f>
        <v>#N/A</v>
      </c>
      <c r="F878" s="54"/>
      <c r="G878" s="315"/>
      <c r="H878" s="25">
        <f t="shared" si="13"/>
        <v>0</v>
      </c>
      <c r="I878" s="315"/>
      <c r="J878" s="316"/>
      <c r="K878" s="44" t="e">
        <f>VLOOKUP(J878,'Sorten-, Stärkeschlüssel'!$A$2:$B$22,2)</f>
        <v>#N/A</v>
      </c>
    </row>
    <row r="879" spans="1:11" x14ac:dyDescent="0.2">
      <c r="A879" s="27">
        <v>875</v>
      </c>
      <c r="B879" s="576"/>
      <c r="C879" s="314"/>
      <c r="D879" s="314"/>
      <c r="E879" s="43" t="e">
        <f>VLOOKUP(G879,'Sorten-, Stärkeschlüssel'!$D$2:$E$87,2,FALSE)</f>
        <v>#N/A</v>
      </c>
      <c r="F879" s="54"/>
      <c r="G879" s="315"/>
      <c r="H879" s="25">
        <f t="shared" si="13"/>
        <v>0</v>
      </c>
      <c r="I879" s="315"/>
      <c r="J879" s="316"/>
      <c r="K879" s="44" t="e">
        <f>VLOOKUP(J879,'Sorten-, Stärkeschlüssel'!$A$2:$B$22,2)</f>
        <v>#N/A</v>
      </c>
    </row>
    <row r="880" spans="1:11" x14ac:dyDescent="0.2">
      <c r="A880" s="27">
        <v>876</v>
      </c>
      <c r="B880" s="576"/>
      <c r="C880" s="314"/>
      <c r="D880" s="314"/>
      <c r="E880" s="43" t="e">
        <f>VLOOKUP(G880,'Sorten-, Stärkeschlüssel'!$D$2:$E$87,2,FALSE)</f>
        <v>#N/A</v>
      </c>
      <c r="F880" s="54"/>
      <c r="G880" s="315"/>
      <c r="H880" s="25">
        <f t="shared" si="13"/>
        <v>0</v>
      </c>
      <c r="I880" s="315"/>
      <c r="J880" s="316"/>
      <c r="K880" s="44" t="e">
        <f>VLOOKUP(J880,'Sorten-, Stärkeschlüssel'!$A$2:$B$22,2)</f>
        <v>#N/A</v>
      </c>
    </row>
    <row r="881" spans="1:11" x14ac:dyDescent="0.2">
      <c r="A881" s="27">
        <v>877</v>
      </c>
      <c r="B881" s="576"/>
      <c r="C881" s="314"/>
      <c r="D881" s="314"/>
      <c r="E881" s="43" t="e">
        <f>VLOOKUP(G881,'Sorten-, Stärkeschlüssel'!$D$2:$E$87,2,FALSE)</f>
        <v>#N/A</v>
      </c>
      <c r="F881" s="54"/>
      <c r="G881" s="315"/>
      <c r="H881" s="25">
        <f t="shared" si="13"/>
        <v>0</v>
      </c>
      <c r="I881" s="315"/>
      <c r="J881" s="316"/>
      <c r="K881" s="44" t="e">
        <f>VLOOKUP(J881,'Sorten-, Stärkeschlüssel'!$A$2:$B$22,2)</f>
        <v>#N/A</v>
      </c>
    </row>
    <row r="882" spans="1:11" x14ac:dyDescent="0.2">
      <c r="A882" s="27">
        <v>878</v>
      </c>
      <c r="B882" s="576"/>
      <c r="C882" s="314"/>
      <c r="D882" s="314"/>
      <c r="E882" s="43" t="e">
        <f>VLOOKUP(G882,'Sorten-, Stärkeschlüssel'!$D$2:$E$87,2,FALSE)</f>
        <v>#N/A</v>
      </c>
      <c r="F882" s="54"/>
      <c r="G882" s="315"/>
      <c r="H882" s="25">
        <f t="shared" si="13"/>
        <v>0</v>
      </c>
      <c r="I882" s="315"/>
      <c r="J882" s="316"/>
      <c r="K882" s="44" t="e">
        <f>VLOOKUP(J882,'Sorten-, Stärkeschlüssel'!$A$2:$B$22,2)</f>
        <v>#N/A</v>
      </c>
    </row>
    <row r="883" spans="1:11" x14ac:dyDescent="0.2">
      <c r="A883" s="27">
        <v>879</v>
      </c>
      <c r="B883" s="576"/>
      <c r="C883" s="314"/>
      <c r="D883" s="314"/>
      <c r="E883" s="43" t="e">
        <f>VLOOKUP(G883,'Sorten-, Stärkeschlüssel'!$D$2:$E$87,2,FALSE)</f>
        <v>#N/A</v>
      </c>
      <c r="F883" s="54"/>
      <c r="G883" s="315"/>
      <c r="H883" s="25">
        <f t="shared" si="13"/>
        <v>0</v>
      </c>
      <c r="I883" s="315"/>
      <c r="J883" s="316"/>
      <c r="K883" s="44" t="e">
        <f>VLOOKUP(J883,'Sorten-, Stärkeschlüssel'!$A$2:$B$22,2)</f>
        <v>#N/A</v>
      </c>
    </row>
    <row r="884" spans="1:11" x14ac:dyDescent="0.2">
      <c r="A884" s="27">
        <v>880</v>
      </c>
      <c r="B884" s="576"/>
      <c r="C884" s="314"/>
      <c r="D884" s="314"/>
      <c r="E884" s="43" t="e">
        <f>VLOOKUP(G884,'Sorten-, Stärkeschlüssel'!$D$2:$E$87,2,FALSE)</f>
        <v>#N/A</v>
      </c>
      <c r="F884" s="54"/>
      <c r="G884" s="315"/>
      <c r="H884" s="25">
        <f t="shared" si="13"/>
        <v>0</v>
      </c>
      <c r="I884" s="315"/>
      <c r="J884" s="316"/>
      <c r="K884" s="44" t="e">
        <f>VLOOKUP(J884,'Sorten-, Stärkeschlüssel'!$A$2:$B$22,2)</f>
        <v>#N/A</v>
      </c>
    </row>
    <row r="885" spans="1:11" x14ac:dyDescent="0.2">
      <c r="A885" s="27">
        <v>881</v>
      </c>
      <c r="B885" s="576"/>
      <c r="C885" s="314"/>
      <c r="D885" s="314"/>
      <c r="E885" s="43" t="e">
        <f>VLOOKUP(G885,'Sorten-, Stärkeschlüssel'!$D$2:$E$87,2,FALSE)</f>
        <v>#N/A</v>
      </c>
      <c r="F885" s="54"/>
      <c r="G885" s="315"/>
      <c r="H885" s="25">
        <f t="shared" si="13"/>
        <v>0</v>
      </c>
      <c r="I885" s="315"/>
      <c r="J885" s="316"/>
      <c r="K885" s="44" t="e">
        <f>VLOOKUP(J885,'Sorten-, Stärkeschlüssel'!$A$2:$B$22,2)</f>
        <v>#N/A</v>
      </c>
    </row>
    <row r="886" spans="1:11" x14ac:dyDescent="0.2">
      <c r="A886" s="27">
        <v>882</v>
      </c>
      <c r="B886" s="576"/>
      <c r="C886" s="314"/>
      <c r="D886" s="314"/>
      <c r="E886" s="43" t="e">
        <f>VLOOKUP(G886,'Sorten-, Stärkeschlüssel'!$D$2:$E$87,2,FALSE)</f>
        <v>#N/A</v>
      </c>
      <c r="F886" s="54"/>
      <c r="G886" s="315"/>
      <c r="H886" s="25">
        <f t="shared" si="13"/>
        <v>0</v>
      </c>
      <c r="I886" s="315"/>
      <c r="J886" s="316"/>
      <c r="K886" s="44" t="e">
        <f>VLOOKUP(J886,'Sorten-, Stärkeschlüssel'!$A$2:$B$22,2)</f>
        <v>#N/A</v>
      </c>
    </row>
    <row r="887" spans="1:11" x14ac:dyDescent="0.2">
      <c r="A887" s="27">
        <v>883</v>
      </c>
      <c r="B887" s="576"/>
      <c r="C887" s="314"/>
      <c r="D887" s="314"/>
      <c r="E887" s="43" t="e">
        <f>VLOOKUP(G887,'Sorten-, Stärkeschlüssel'!$D$2:$E$87,2,FALSE)</f>
        <v>#N/A</v>
      </c>
      <c r="F887" s="54"/>
      <c r="G887" s="315"/>
      <c r="H887" s="25">
        <f t="shared" si="13"/>
        <v>0</v>
      </c>
      <c r="I887" s="315"/>
      <c r="J887" s="316"/>
      <c r="K887" s="44" t="e">
        <f>VLOOKUP(J887,'Sorten-, Stärkeschlüssel'!$A$2:$B$22,2)</f>
        <v>#N/A</v>
      </c>
    </row>
    <row r="888" spans="1:11" x14ac:dyDescent="0.2">
      <c r="A888" s="27">
        <v>884</v>
      </c>
      <c r="B888" s="576"/>
      <c r="C888" s="314"/>
      <c r="D888" s="314"/>
      <c r="E888" s="43" t="e">
        <f>VLOOKUP(G888,'Sorten-, Stärkeschlüssel'!$D$2:$E$87,2,FALSE)</f>
        <v>#N/A</v>
      </c>
      <c r="F888" s="54"/>
      <c r="G888" s="315"/>
      <c r="H888" s="25">
        <f t="shared" si="13"/>
        <v>0</v>
      </c>
      <c r="I888" s="315"/>
      <c r="J888" s="316"/>
      <c r="K888" s="44" t="e">
        <f>VLOOKUP(J888,'Sorten-, Stärkeschlüssel'!$A$2:$B$22,2)</f>
        <v>#N/A</v>
      </c>
    </row>
    <row r="889" spans="1:11" x14ac:dyDescent="0.2">
      <c r="A889" s="27">
        <v>885</v>
      </c>
      <c r="B889" s="576"/>
      <c r="C889" s="314"/>
      <c r="D889" s="314"/>
      <c r="E889" s="43" t="e">
        <f>VLOOKUP(G889,'Sorten-, Stärkeschlüssel'!$D$2:$E$87,2,FALSE)</f>
        <v>#N/A</v>
      </c>
      <c r="F889" s="54"/>
      <c r="G889" s="315"/>
      <c r="H889" s="25">
        <f t="shared" si="13"/>
        <v>0</v>
      </c>
      <c r="I889" s="315"/>
      <c r="J889" s="316"/>
      <c r="K889" s="44" t="e">
        <f>VLOOKUP(J889,'Sorten-, Stärkeschlüssel'!$A$2:$B$22,2)</f>
        <v>#N/A</v>
      </c>
    </row>
    <row r="890" spans="1:11" x14ac:dyDescent="0.2">
      <c r="A890" s="27">
        <v>886</v>
      </c>
      <c r="B890" s="576"/>
      <c r="C890" s="314"/>
      <c r="D890" s="314"/>
      <c r="E890" s="43" t="e">
        <f>VLOOKUP(G890,'Sorten-, Stärkeschlüssel'!$D$2:$E$87,2,FALSE)</f>
        <v>#N/A</v>
      </c>
      <c r="F890" s="54"/>
      <c r="G890" s="315"/>
      <c r="H890" s="25">
        <f t="shared" si="13"/>
        <v>0</v>
      </c>
      <c r="I890" s="315"/>
      <c r="J890" s="316"/>
      <c r="K890" s="44" t="e">
        <f>VLOOKUP(J890,'Sorten-, Stärkeschlüssel'!$A$2:$B$22,2)</f>
        <v>#N/A</v>
      </c>
    </row>
    <row r="891" spans="1:11" x14ac:dyDescent="0.2">
      <c r="A891" s="27">
        <v>887</v>
      </c>
      <c r="B891" s="576"/>
      <c r="C891" s="314"/>
      <c r="D891" s="314"/>
      <c r="E891" s="43" t="e">
        <f>VLOOKUP(G891,'Sorten-, Stärkeschlüssel'!$D$2:$E$87,2,FALSE)</f>
        <v>#N/A</v>
      </c>
      <c r="F891" s="54"/>
      <c r="G891" s="315"/>
      <c r="H891" s="25">
        <f t="shared" si="13"/>
        <v>0</v>
      </c>
      <c r="I891" s="315"/>
      <c r="J891" s="316"/>
      <c r="K891" s="44" t="e">
        <f>VLOOKUP(J891,'Sorten-, Stärkeschlüssel'!$A$2:$B$22,2)</f>
        <v>#N/A</v>
      </c>
    </row>
    <row r="892" spans="1:11" x14ac:dyDescent="0.2">
      <c r="A892" s="27">
        <v>888</v>
      </c>
      <c r="B892" s="576"/>
      <c r="C892" s="314"/>
      <c r="D892" s="314"/>
      <c r="E892" s="43" t="e">
        <f>VLOOKUP(G892,'Sorten-, Stärkeschlüssel'!$D$2:$E$87,2,FALSE)</f>
        <v>#N/A</v>
      </c>
      <c r="F892" s="54"/>
      <c r="G892" s="315"/>
      <c r="H892" s="25">
        <f t="shared" si="13"/>
        <v>0</v>
      </c>
      <c r="I892" s="315"/>
      <c r="J892" s="316"/>
      <c r="K892" s="44" t="e">
        <f>VLOOKUP(J892,'Sorten-, Stärkeschlüssel'!$A$2:$B$22,2)</f>
        <v>#N/A</v>
      </c>
    </row>
    <row r="893" spans="1:11" x14ac:dyDescent="0.2">
      <c r="A893" s="27">
        <v>889</v>
      </c>
      <c r="B893" s="576"/>
      <c r="C893" s="314"/>
      <c r="D893" s="314"/>
      <c r="E893" s="43" t="e">
        <f>VLOOKUP(G893,'Sorten-, Stärkeschlüssel'!$D$2:$E$87,2,FALSE)</f>
        <v>#N/A</v>
      </c>
      <c r="F893" s="54"/>
      <c r="G893" s="315"/>
      <c r="H893" s="25">
        <f t="shared" si="13"/>
        <v>0</v>
      </c>
      <c r="I893" s="315"/>
      <c r="J893" s="316"/>
      <c r="K893" s="44" t="e">
        <f>VLOOKUP(J893,'Sorten-, Stärkeschlüssel'!$A$2:$B$22,2)</f>
        <v>#N/A</v>
      </c>
    </row>
    <row r="894" spans="1:11" x14ac:dyDescent="0.2">
      <c r="A894" s="27">
        <v>890</v>
      </c>
      <c r="B894" s="576"/>
      <c r="C894" s="314"/>
      <c r="D894" s="314"/>
      <c r="E894" s="43" t="e">
        <f>VLOOKUP(G894,'Sorten-, Stärkeschlüssel'!$D$2:$E$87,2,FALSE)</f>
        <v>#N/A</v>
      </c>
      <c r="F894" s="54"/>
      <c r="G894" s="315"/>
      <c r="H894" s="25">
        <f t="shared" si="13"/>
        <v>0</v>
      </c>
      <c r="I894" s="315"/>
      <c r="J894" s="316"/>
      <c r="K894" s="44" t="e">
        <f>VLOOKUP(J894,'Sorten-, Stärkeschlüssel'!$A$2:$B$22,2)</f>
        <v>#N/A</v>
      </c>
    </row>
    <row r="895" spans="1:11" x14ac:dyDescent="0.2">
      <c r="A895" s="27">
        <v>891</v>
      </c>
      <c r="B895" s="576"/>
      <c r="C895" s="314"/>
      <c r="D895" s="314"/>
      <c r="E895" s="43" t="e">
        <f>VLOOKUP(G895,'Sorten-, Stärkeschlüssel'!$D$2:$E$87,2,FALSE)</f>
        <v>#N/A</v>
      </c>
      <c r="F895" s="54"/>
      <c r="G895" s="315"/>
      <c r="H895" s="25">
        <f t="shared" si="13"/>
        <v>0</v>
      </c>
      <c r="I895" s="315"/>
      <c r="J895" s="316"/>
      <c r="K895" s="44" t="e">
        <f>VLOOKUP(J895,'Sorten-, Stärkeschlüssel'!$A$2:$B$22,2)</f>
        <v>#N/A</v>
      </c>
    </row>
    <row r="896" spans="1:11" x14ac:dyDescent="0.2">
      <c r="A896" s="27">
        <v>892</v>
      </c>
      <c r="B896" s="576"/>
      <c r="C896" s="314"/>
      <c r="D896" s="314"/>
      <c r="E896" s="43" t="e">
        <f>VLOOKUP(G896,'Sorten-, Stärkeschlüssel'!$D$2:$E$87,2,FALSE)</f>
        <v>#N/A</v>
      </c>
      <c r="F896" s="54"/>
      <c r="G896" s="315"/>
      <c r="H896" s="25">
        <f t="shared" si="13"/>
        <v>0</v>
      </c>
      <c r="I896" s="315"/>
      <c r="J896" s="316"/>
      <c r="K896" s="44" t="e">
        <f>VLOOKUP(J896,'Sorten-, Stärkeschlüssel'!$A$2:$B$22,2)</f>
        <v>#N/A</v>
      </c>
    </row>
    <row r="897" spans="1:11" x14ac:dyDescent="0.2">
      <c r="A897" s="27">
        <v>893</v>
      </c>
      <c r="B897" s="576"/>
      <c r="C897" s="314"/>
      <c r="D897" s="314"/>
      <c r="E897" s="43" t="e">
        <f>VLOOKUP(G897,'Sorten-, Stärkeschlüssel'!$D$2:$E$87,2,FALSE)</f>
        <v>#N/A</v>
      </c>
      <c r="F897" s="54"/>
      <c r="G897" s="315"/>
      <c r="H897" s="25">
        <f t="shared" si="13"/>
        <v>0</v>
      </c>
      <c r="I897" s="315"/>
      <c r="J897" s="316"/>
      <c r="K897" s="44" t="e">
        <f>VLOOKUP(J897,'Sorten-, Stärkeschlüssel'!$A$2:$B$22,2)</f>
        <v>#N/A</v>
      </c>
    </row>
    <row r="898" spans="1:11" x14ac:dyDescent="0.2">
      <c r="A898" s="27">
        <v>894</v>
      </c>
      <c r="B898" s="576"/>
      <c r="C898" s="314"/>
      <c r="D898" s="314"/>
      <c r="E898" s="43" t="e">
        <f>VLOOKUP(G898,'Sorten-, Stärkeschlüssel'!$D$2:$E$87,2,FALSE)</f>
        <v>#N/A</v>
      </c>
      <c r="F898" s="54"/>
      <c r="G898" s="315"/>
      <c r="H898" s="25">
        <f t="shared" si="13"/>
        <v>0</v>
      </c>
      <c r="I898" s="315"/>
      <c r="J898" s="316"/>
      <c r="K898" s="44" t="e">
        <f>VLOOKUP(J898,'Sorten-, Stärkeschlüssel'!$A$2:$B$22,2)</f>
        <v>#N/A</v>
      </c>
    </row>
    <row r="899" spans="1:11" x14ac:dyDescent="0.2">
      <c r="A899" s="27">
        <v>895</v>
      </c>
      <c r="B899" s="576"/>
      <c r="C899" s="314"/>
      <c r="D899" s="314"/>
      <c r="E899" s="43" t="e">
        <f>VLOOKUP(G899,'Sorten-, Stärkeschlüssel'!$D$2:$E$87,2,FALSE)</f>
        <v>#N/A</v>
      </c>
      <c r="F899" s="54"/>
      <c r="G899" s="315"/>
      <c r="H899" s="25">
        <f t="shared" si="13"/>
        <v>0</v>
      </c>
      <c r="I899" s="315"/>
      <c r="J899" s="316"/>
      <c r="K899" s="44" t="e">
        <f>VLOOKUP(J899,'Sorten-, Stärkeschlüssel'!$A$2:$B$22,2)</f>
        <v>#N/A</v>
      </c>
    </row>
    <row r="900" spans="1:11" x14ac:dyDescent="0.2">
      <c r="A900" s="27">
        <v>896</v>
      </c>
      <c r="B900" s="576"/>
      <c r="C900" s="314"/>
      <c r="D900" s="314"/>
      <c r="E900" s="43" t="e">
        <f>VLOOKUP(G900,'Sorten-, Stärkeschlüssel'!$D$2:$E$87,2,FALSE)</f>
        <v>#N/A</v>
      </c>
      <c r="F900" s="54"/>
      <c r="G900" s="315"/>
      <c r="H900" s="25">
        <f t="shared" si="13"/>
        <v>0</v>
      </c>
      <c r="I900" s="315"/>
      <c r="J900" s="316"/>
      <c r="K900" s="44" t="e">
        <f>VLOOKUP(J900,'Sorten-, Stärkeschlüssel'!$A$2:$B$22,2)</f>
        <v>#N/A</v>
      </c>
    </row>
    <row r="901" spans="1:11" x14ac:dyDescent="0.2">
      <c r="A901" s="27">
        <v>897</v>
      </c>
      <c r="B901" s="576"/>
      <c r="C901" s="314"/>
      <c r="D901" s="314"/>
      <c r="E901" s="43" t="e">
        <f>VLOOKUP(G901,'Sorten-, Stärkeschlüssel'!$D$2:$E$87,2,FALSE)</f>
        <v>#N/A</v>
      </c>
      <c r="F901" s="54"/>
      <c r="G901" s="315"/>
      <c r="H901" s="25">
        <f t="shared" ref="H901:H964" si="14">PRODUCT(G901/200*G901/200*3.1415*F901)</f>
        <v>0</v>
      </c>
      <c r="I901" s="315"/>
      <c r="J901" s="316"/>
      <c r="K901" s="44" t="e">
        <f>VLOOKUP(J901,'Sorten-, Stärkeschlüssel'!$A$2:$B$22,2)</f>
        <v>#N/A</v>
      </c>
    </row>
    <row r="902" spans="1:11" x14ac:dyDescent="0.2">
      <c r="A902" s="27">
        <v>898</v>
      </c>
      <c r="B902" s="576"/>
      <c r="C902" s="314"/>
      <c r="D902" s="314"/>
      <c r="E902" s="43" t="e">
        <f>VLOOKUP(G902,'Sorten-, Stärkeschlüssel'!$D$2:$E$87,2,FALSE)</f>
        <v>#N/A</v>
      </c>
      <c r="F902" s="54"/>
      <c r="G902" s="315"/>
      <c r="H902" s="25">
        <f t="shared" si="14"/>
        <v>0</v>
      </c>
      <c r="I902" s="315"/>
      <c r="J902" s="316"/>
      <c r="K902" s="44" t="e">
        <f>VLOOKUP(J902,'Sorten-, Stärkeschlüssel'!$A$2:$B$22,2)</f>
        <v>#N/A</v>
      </c>
    </row>
    <row r="903" spans="1:11" x14ac:dyDescent="0.2">
      <c r="A903" s="27">
        <v>899</v>
      </c>
      <c r="B903" s="576"/>
      <c r="C903" s="314"/>
      <c r="D903" s="314"/>
      <c r="E903" s="43" t="e">
        <f>VLOOKUP(G903,'Sorten-, Stärkeschlüssel'!$D$2:$E$87,2,FALSE)</f>
        <v>#N/A</v>
      </c>
      <c r="F903" s="54"/>
      <c r="G903" s="315"/>
      <c r="H903" s="25">
        <f t="shared" si="14"/>
        <v>0</v>
      </c>
      <c r="I903" s="315"/>
      <c r="J903" s="316"/>
      <c r="K903" s="44" t="e">
        <f>VLOOKUP(J903,'Sorten-, Stärkeschlüssel'!$A$2:$B$22,2)</f>
        <v>#N/A</v>
      </c>
    </row>
    <row r="904" spans="1:11" x14ac:dyDescent="0.2">
      <c r="A904" s="27">
        <v>900</v>
      </c>
      <c r="B904" s="576"/>
      <c r="C904" s="314"/>
      <c r="D904" s="314"/>
      <c r="E904" s="43" t="e">
        <f>VLOOKUP(G904,'Sorten-, Stärkeschlüssel'!$D$2:$E$87,2,FALSE)</f>
        <v>#N/A</v>
      </c>
      <c r="F904" s="54"/>
      <c r="G904" s="315"/>
      <c r="H904" s="25">
        <f t="shared" si="14"/>
        <v>0</v>
      </c>
      <c r="I904" s="315"/>
      <c r="J904" s="316"/>
      <c r="K904" s="44" t="e">
        <f>VLOOKUP(J904,'Sorten-, Stärkeschlüssel'!$A$2:$B$22,2)</f>
        <v>#N/A</v>
      </c>
    </row>
    <row r="905" spans="1:11" x14ac:dyDescent="0.2">
      <c r="A905" s="27">
        <v>901</v>
      </c>
      <c r="B905" s="576"/>
      <c r="C905" s="314"/>
      <c r="D905" s="314"/>
      <c r="E905" s="43" t="e">
        <f>VLOOKUP(G905,'Sorten-, Stärkeschlüssel'!$D$2:$E$87,2,FALSE)</f>
        <v>#N/A</v>
      </c>
      <c r="F905" s="54"/>
      <c r="G905" s="315"/>
      <c r="H905" s="25">
        <f t="shared" si="14"/>
        <v>0</v>
      </c>
      <c r="I905" s="315"/>
      <c r="J905" s="316"/>
      <c r="K905" s="44" t="e">
        <f>VLOOKUP(J905,'Sorten-, Stärkeschlüssel'!$A$2:$B$22,2)</f>
        <v>#N/A</v>
      </c>
    </row>
    <row r="906" spans="1:11" x14ac:dyDescent="0.2">
      <c r="A906" s="27">
        <v>902</v>
      </c>
      <c r="B906" s="576"/>
      <c r="C906" s="314"/>
      <c r="D906" s="314"/>
      <c r="E906" s="43" t="e">
        <f>VLOOKUP(G906,'Sorten-, Stärkeschlüssel'!$D$2:$E$87,2,FALSE)</f>
        <v>#N/A</v>
      </c>
      <c r="F906" s="54"/>
      <c r="G906" s="315"/>
      <c r="H906" s="25">
        <f t="shared" si="14"/>
        <v>0</v>
      </c>
      <c r="I906" s="315"/>
      <c r="J906" s="316"/>
      <c r="K906" s="44" t="e">
        <f>VLOOKUP(J906,'Sorten-, Stärkeschlüssel'!$A$2:$B$22,2)</f>
        <v>#N/A</v>
      </c>
    </row>
    <row r="907" spans="1:11" x14ac:dyDescent="0.2">
      <c r="A907" s="27">
        <v>903</v>
      </c>
      <c r="B907" s="576"/>
      <c r="C907" s="314"/>
      <c r="D907" s="314"/>
      <c r="E907" s="43" t="e">
        <f>VLOOKUP(G907,'Sorten-, Stärkeschlüssel'!$D$2:$E$87,2,FALSE)</f>
        <v>#N/A</v>
      </c>
      <c r="F907" s="54"/>
      <c r="G907" s="315"/>
      <c r="H907" s="25">
        <f t="shared" si="14"/>
        <v>0</v>
      </c>
      <c r="I907" s="315"/>
      <c r="J907" s="316"/>
      <c r="K907" s="44" t="e">
        <f>VLOOKUP(J907,'Sorten-, Stärkeschlüssel'!$A$2:$B$22,2)</f>
        <v>#N/A</v>
      </c>
    </row>
    <row r="908" spans="1:11" x14ac:dyDescent="0.2">
      <c r="A908" s="27">
        <v>904</v>
      </c>
      <c r="B908" s="576"/>
      <c r="C908" s="314"/>
      <c r="D908" s="314"/>
      <c r="E908" s="43" t="e">
        <f>VLOOKUP(G908,'Sorten-, Stärkeschlüssel'!$D$2:$E$87,2,FALSE)</f>
        <v>#N/A</v>
      </c>
      <c r="F908" s="54"/>
      <c r="G908" s="315"/>
      <c r="H908" s="25">
        <f t="shared" si="14"/>
        <v>0</v>
      </c>
      <c r="I908" s="315"/>
      <c r="J908" s="316"/>
      <c r="K908" s="44" t="e">
        <f>VLOOKUP(J908,'Sorten-, Stärkeschlüssel'!$A$2:$B$22,2)</f>
        <v>#N/A</v>
      </c>
    </row>
    <row r="909" spans="1:11" x14ac:dyDescent="0.2">
      <c r="A909" s="27">
        <v>905</v>
      </c>
      <c r="B909" s="576"/>
      <c r="C909" s="314"/>
      <c r="D909" s="314"/>
      <c r="E909" s="43" t="e">
        <f>VLOOKUP(G909,'Sorten-, Stärkeschlüssel'!$D$2:$E$87,2,FALSE)</f>
        <v>#N/A</v>
      </c>
      <c r="F909" s="54"/>
      <c r="G909" s="315"/>
      <c r="H909" s="25">
        <f t="shared" si="14"/>
        <v>0</v>
      </c>
      <c r="I909" s="315"/>
      <c r="J909" s="316"/>
      <c r="K909" s="44" t="e">
        <f>VLOOKUP(J909,'Sorten-, Stärkeschlüssel'!$A$2:$B$22,2)</f>
        <v>#N/A</v>
      </c>
    </row>
    <row r="910" spans="1:11" x14ac:dyDescent="0.2">
      <c r="A910" s="27">
        <v>906</v>
      </c>
      <c r="B910" s="576"/>
      <c r="C910" s="314"/>
      <c r="D910" s="314"/>
      <c r="E910" s="43" t="e">
        <f>VLOOKUP(G910,'Sorten-, Stärkeschlüssel'!$D$2:$E$87,2,FALSE)</f>
        <v>#N/A</v>
      </c>
      <c r="F910" s="54"/>
      <c r="G910" s="315"/>
      <c r="H910" s="25">
        <f t="shared" si="14"/>
        <v>0</v>
      </c>
      <c r="I910" s="315"/>
      <c r="J910" s="316"/>
      <c r="K910" s="44" t="e">
        <f>VLOOKUP(J910,'Sorten-, Stärkeschlüssel'!$A$2:$B$22,2)</f>
        <v>#N/A</v>
      </c>
    </row>
    <row r="911" spans="1:11" x14ac:dyDescent="0.2">
      <c r="A911" s="27">
        <v>907</v>
      </c>
      <c r="B911" s="576"/>
      <c r="C911" s="314"/>
      <c r="D911" s="314"/>
      <c r="E911" s="43" t="e">
        <f>VLOOKUP(G911,'Sorten-, Stärkeschlüssel'!$D$2:$E$87,2,FALSE)</f>
        <v>#N/A</v>
      </c>
      <c r="F911" s="54"/>
      <c r="G911" s="315"/>
      <c r="H911" s="25">
        <f t="shared" si="14"/>
        <v>0</v>
      </c>
      <c r="I911" s="315"/>
      <c r="J911" s="316"/>
      <c r="K911" s="44" t="e">
        <f>VLOOKUP(J911,'Sorten-, Stärkeschlüssel'!$A$2:$B$22,2)</f>
        <v>#N/A</v>
      </c>
    </row>
    <row r="912" spans="1:11" x14ac:dyDescent="0.2">
      <c r="A912" s="27">
        <v>908</v>
      </c>
      <c r="B912" s="576"/>
      <c r="C912" s="314"/>
      <c r="D912" s="314"/>
      <c r="E912" s="43" t="e">
        <f>VLOOKUP(G912,'Sorten-, Stärkeschlüssel'!$D$2:$E$87,2,FALSE)</f>
        <v>#N/A</v>
      </c>
      <c r="F912" s="54"/>
      <c r="G912" s="315"/>
      <c r="H912" s="25">
        <f t="shared" si="14"/>
        <v>0</v>
      </c>
      <c r="I912" s="315"/>
      <c r="J912" s="316"/>
      <c r="K912" s="44" t="e">
        <f>VLOOKUP(J912,'Sorten-, Stärkeschlüssel'!$A$2:$B$22,2)</f>
        <v>#N/A</v>
      </c>
    </row>
    <row r="913" spans="1:11" x14ac:dyDescent="0.2">
      <c r="A913" s="27">
        <v>909</v>
      </c>
      <c r="B913" s="576"/>
      <c r="C913" s="314"/>
      <c r="D913" s="314"/>
      <c r="E913" s="43" t="e">
        <f>VLOOKUP(G913,'Sorten-, Stärkeschlüssel'!$D$2:$E$87,2,FALSE)</f>
        <v>#N/A</v>
      </c>
      <c r="F913" s="54"/>
      <c r="G913" s="315"/>
      <c r="H913" s="25">
        <f t="shared" si="14"/>
        <v>0</v>
      </c>
      <c r="I913" s="315"/>
      <c r="J913" s="316"/>
      <c r="K913" s="44" t="e">
        <f>VLOOKUP(J913,'Sorten-, Stärkeschlüssel'!$A$2:$B$22,2)</f>
        <v>#N/A</v>
      </c>
    </row>
    <row r="914" spans="1:11" x14ac:dyDescent="0.2">
      <c r="A914" s="27">
        <v>910</v>
      </c>
      <c r="B914" s="576"/>
      <c r="C914" s="314"/>
      <c r="D914" s="314"/>
      <c r="E914" s="43" t="e">
        <f>VLOOKUP(G914,'Sorten-, Stärkeschlüssel'!$D$2:$E$87,2,FALSE)</f>
        <v>#N/A</v>
      </c>
      <c r="F914" s="54"/>
      <c r="G914" s="315"/>
      <c r="H914" s="25">
        <f t="shared" si="14"/>
        <v>0</v>
      </c>
      <c r="I914" s="315"/>
      <c r="J914" s="316"/>
      <c r="K914" s="44" t="e">
        <f>VLOOKUP(J914,'Sorten-, Stärkeschlüssel'!$A$2:$B$22,2)</f>
        <v>#N/A</v>
      </c>
    </row>
    <row r="915" spans="1:11" x14ac:dyDescent="0.2">
      <c r="A915" s="27">
        <v>911</v>
      </c>
      <c r="B915" s="576"/>
      <c r="C915" s="314"/>
      <c r="D915" s="314"/>
      <c r="E915" s="43" t="e">
        <f>VLOOKUP(G915,'Sorten-, Stärkeschlüssel'!$D$2:$E$87,2,FALSE)</f>
        <v>#N/A</v>
      </c>
      <c r="F915" s="54"/>
      <c r="G915" s="315"/>
      <c r="H915" s="25">
        <f t="shared" si="14"/>
        <v>0</v>
      </c>
      <c r="I915" s="315"/>
      <c r="J915" s="316"/>
      <c r="K915" s="44" t="e">
        <f>VLOOKUP(J915,'Sorten-, Stärkeschlüssel'!$A$2:$B$22,2)</f>
        <v>#N/A</v>
      </c>
    </row>
    <row r="916" spans="1:11" x14ac:dyDescent="0.2">
      <c r="A916" s="27">
        <v>912</v>
      </c>
      <c r="B916" s="576"/>
      <c r="C916" s="314"/>
      <c r="D916" s="314"/>
      <c r="E916" s="43" t="e">
        <f>VLOOKUP(G916,'Sorten-, Stärkeschlüssel'!$D$2:$E$87,2,FALSE)</f>
        <v>#N/A</v>
      </c>
      <c r="F916" s="54"/>
      <c r="G916" s="315"/>
      <c r="H916" s="25">
        <f t="shared" si="14"/>
        <v>0</v>
      </c>
      <c r="I916" s="315"/>
      <c r="J916" s="316"/>
      <c r="K916" s="44" t="e">
        <f>VLOOKUP(J916,'Sorten-, Stärkeschlüssel'!$A$2:$B$22,2)</f>
        <v>#N/A</v>
      </c>
    </row>
    <row r="917" spans="1:11" x14ac:dyDescent="0.2">
      <c r="A917" s="27">
        <v>913</v>
      </c>
      <c r="B917" s="576"/>
      <c r="C917" s="314"/>
      <c r="D917" s="314"/>
      <c r="E917" s="43" t="e">
        <f>VLOOKUP(G917,'Sorten-, Stärkeschlüssel'!$D$2:$E$87,2,FALSE)</f>
        <v>#N/A</v>
      </c>
      <c r="F917" s="54"/>
      <c r="G917" s="315"/>
      <c r="H917" s="25">
        <f t="shared" si="14"/>
        <v>0</v>
      </c>
      <c r="I917" s="315"/>
      <c r="J917" s="316"/>
      <c r="K917" s="44" t="e">
        <f>VLOOKUP(J917,'Sorten-, Stärkeschlüssel'!$A$2:$B$22,2)</f>
        <v>#N/A</v>
      </c>
    </row>
    <row r="918" spans="1:11" x14ac:dyDescent="0.2">
      <c r="A918" s="27">
        <v>914</v>
      </c>
      <c r="B918" s="576"/>
      <c r="C918" s="314"/>
      <c r="D918" s="314"/>
      <c r="E918" s="43" t="e">
        <f>VLOOKUP(G918,'Sorten-, Stärkeschlüssel'!$D$2:$E$87,2,FALSE)</f>
        <v>#N/A</v>
      </c>
      <c r="F918" s="54"/>
      <c r="G918" s="315"/>
      <c r="H918" s="25">
        <f t="shared" si="14"/>
        <v>0</v>
      </c>
      <c r="I918" s="315"/>
      <c r="J918" s="316"/>
      <c r="K918" s="44" t="e">
        <f>VLOOKUP(J918,'Sorten-, Stärkeschlüssel'!$A$2:$B$22,2)</f>
        <v>#N/A</v>
      </c>
    </row>
    <row r="919" spans="1:11" x14ac:dyDescent="0.2">
      <c r="A919" s="27">
        <v>915</v>
      </c>
      <c r="B919" s="576"/>
      <c r="C919" s="314"/>
      <c r="D919" s="314"/>
      <c r="E919" s="43" t="e">
        <f>VLOOKUP(G919,'Sorten-, Stärkeschlüssel'!$D$2:$E$87,2,FALSE)</f>
        <v>#N/A</v>
      </c>
      <c r="F919" s="54"/>
      <c r="G919" s="315"/>
      <c r="H919" s="25">
        <f t="shared" si="14"/>
        <v>0</v>
      </c>
      <c r="I919" s="315"/>
      <c r="J919" s="316"/>
      <c r="K919" s="44" t="e">
        <f>VLOOKUP(J919,'Sorten-, Stärkeschlüssel'!$A$2:$B$22,2)</f>
        <v>#N/A</v>
      </c>
    </row>
    <row r="920" spans="1:11" x14ac:dyDescent="0.2">
      <c r="A920" s="27">
        <v>916</v>
      </c>
      <c r="B920" s="576"/>
      <c r="C920" s="314"/>
      <c r="D920" s="314"/>
      <c r="E920" s="43" t="e">
        <f>VLOOKUP(G920,'Sorten-, Stärkeschlüssel'!$D$2:$E$87,2,FALSE)</f>
        <v>#N/A</v>
      </c>
      <c r="F920" s="54"/>
      <c r="G920" s="315"/>
      <c r="H920" s="25">
        <f t="shared" si="14"/>
        <v>0</v>
      </c>
      <c r="I920" s="315"/>
      <c r="J920" s="316"/>
      <c r="K920" s="44" t="e">
        <f>VLOOKUP(J920,'Sorten-, Stärkeschlüssel'!$A$2:$B$22,2)</f>
        <v>#N/A</v>
      </c>
    </row>
    <row r="921" spans="1:11" x14ac:dyDescent="0.2">
      <c r="A921" s="27">
        <v>917</v>
      </c>
      <c r="B921" s="576"/>
      <c r="C921" s="314"/>
      <c r="D921" s="314"/>
      <c r="E921" s="43" t="e">
        <f>VLOOKUP(G921,'Sorten-, Stärkeschlüssel'!$D$2:$E$87,2,FALSE)</f>
        <v>#N/A</v>
      </c>
      <c r="F921" s="54"/>
      <c r="G921" s="315"/>
      <c r="H921" s="25">
        <f t="shared" si="14"/>
        <v>0</v>
      </c>
      <c r="I921" s="315"/>
      <c r="J921" s="316"/>
      <c r="K921" s="44" t="e">
        <f>VLOOKUP(J921,'Sorten-, Stärkeschlüssel'!$A$2:$B$22,2)</f>
        <v>#N/A</v>
      </c>
    </row>
    <row r="922" spans="1:11" x14ac:dyDescent="0.2">
      <c r="A922" s="27">
        <v>918</v>
      </c>
      <c r="B922" s="576"/>
      <c r="C922" s="314"/>
      <c r="D922" s="314"/>
      <c r="E922" s="43" t="e">
        <f>VLOOKUP(G922,'Sorten-, Stärkeschlüssel'!$D$2:$E$87,2,FALSE)</f>
        <v>#N/A</v>
      </c>
      <c r="F922" s="54"/>
      <c r="G922" s="315"/>
      <c r="H922" s="25">
        <f t="shared" si="14"/>
        <v>0</v>
      </c>
      <c r="I922" s="315"/>
      <c r="J922" s="316"/>
      <c r="K922" s="44" t="e">
        <f>VLOOKUP(J922,'Sorten-, Stärkeschlüssel'!$A$2:$B$22,2)</f>
        <v>#N/A</v>
      </c>
    </row>
    <row r="923" spans="1:11" x14ac:dyDescent="0.2">
      <c r="A923" s="27">
        <v>919</v>
      </c>
      <c r="B923" s="576"/>
      <c r="C923" s="314"/>
      <c r="D923" s="314"/>
      <c r="E923" s="43" t="e">
        <f>VLOOKUP(G923,'Sorten-, Stärkeschlüssel'!$D$2:$E$87,2,FALSE)</f>
        <v>#N/A</v>
      </c>
      <c r="F923" s="54"/>
      <c r="G923" s="315"/>
      <c r="H923" s="25">
        <f t="shared" si="14"/>
        <v>0</v>
      </c>
      <c r="I923" s="315"/>
      <c r="J923" s="316"/>
      <c r="K923" s="44" t="e">
        <f>VLOOKUP(J923,'Sorten-, Stärkeschlüssel'!$A$2:$B$22,2)</f>
        <v>#N/A</v>
      </c>
    </row>
    <row r="924" spans="1:11" x14ac:dyDescent="0.2">
      <c r="A924" s="27">
        <v>920</v>
      </c>
      <c r="B924" s="576"/>
      <c r="C924" s="314"/>
      <c r="D924" s="314"/>
      <c r="E924" s="43" t="e">
        <f>VLOOKUP(G924,'Sorten-, Stärkeschlüssel'!$D$2:$E$87,2,FALSE)</f>
        <v>#N/A</v>
      </c>
      <c r="F924" s="54"/>
      <c r="G924" s="315"/>
      <c r="H924" s="25">
        <f t="shared" si="14"/>
        <v>0</v>
      </c>
      <c r="I924" s="315"/>
      <c r="J924" s="316"/>
      <c r="K924" s="44" t="e">
        <f>VLOOKUP(J924,'Sorten-, Stärkeschlüssel'!$A$2:$B$22,2)</f>
        <v>#N/A</v>
      </c>
    </row>
    <row r="925" spans="1:11" x14ac:dyDescent="0.2">
      <c r="A925" s="27">
        <v>921</v>
      </c>
      <c r="B925" s="576"/>
      <c r="C925" s="314"/>
      <c r="D925" s="314"/>
      <c r="E925" s="43" t="e">
        <f>VLOOKUP(G925,'Sorten-, Stärkeschlüssel'!$D$2:$E$87,2,FALSE)</f>
        <v>#N/A</v>
      </c>
      <c r="F925" s="54"/>
      <c r="G925" s="315"/>
      <c r="H925" s="25">
        <f t="shared" si="14"/>
        <v>0</v>
      </c>
      <c r="I925" s="315"/>
      <c r="J925" s="316"/>
      <c r="K925" s="44" t="e">
        <f>VLOOKUP(J925,'Sorten-, Stärkeschlüssel'!$A$2:$B$22,2)</f>
        <v>#N/A</v>
      </c>
    </row>
    <row r="926" spans="1:11" x14ac:dyDescent="0.2">
      <c r="A926" s="27">
        <v>922</v>
      </c>
      <c r="B926" s="576"/>
      <c r="C926" s="314"/>
      <c r="D926" s="314"/>
      <c r="E926" s="43" t="e">
        <f>VLOOKUP(G926,'Sorten-, Stärkeschlüssel'!$D$2:$E$87,2,FALSE)</f>
        <v>#N/A</v>
      </c>
      <c r="F926" s="54"/>
      <c r="G926" s="315"/>
      <c r="H926" s="25">
        <f t="shared" si="14"/>
        <v>0</v>
      </c>
      <c r="I926" s="315"/>
      <c r="J926" s="316"/>
      <c r="K926" s="44" t="e">
        <f>VLOOKUP(J926,'Sorten-, Stärkeschlüssel'!$A$2:$B$22,2)</f>
        <v>#N/A</v>
      </c>
    </row>
    <row r="927" spans="1:11" x14ac:dyDescent="0.2">
      <c r="A927" s="27">
        <v>923</v>
      </c>
      <c r="B927" s="576"/>
      <c r="C927" s="314"/>
      <c r="D927" s="314"/>
      <c r="E927" s="43" t="e">
        <f>VLOOKUP(G927,'Sorten-, Stärkeschlüssel'!$D$2:$E$87,2,FALSE)</f>
        <v>#N/A</v>
      </c>
      <c r="F927" s="54"/>
      <c r="G927" s="315"/>
      <c r="H927" s="25">
        <f t="shared" si="14"/>
        <v>0</v>
      </c>
      <c r="I927" s="315"/>
      <c r="J927" s="316"/>
      <c r="K927" s="44" t="e">
        <f>VLOOKUP(J927,'Sorten-, Stärkeschlüssel'!$A$2:$B$22,2)</f>
        <v>#N/A</v>
      </c>
    </row>
    <row r="928" spans="1:11" x14ac:dyDescent="0.2">
      <c r="A928" s="27">
        <v>924</v>
      </c>
      <c r="B928" s="576"/>
      <c r="C928" s="314"/>
      <c r="D928" s="314"/>
      <c r="E928" s="43" t="e">
        <f>VLOOKUP(G928,'Sorten-, Stärkeschlüssel'!$D$2:$E$87,2,FALSE)</f>
        <v>#N/A</v>
      </c>
      <c r="F928" s="54"/>
      <c r="G928" s="315"/>
      <c r="H928" s="25">
        <f t="shared" si="14"/>
        <v>0</v>
      </c>
      <c r="I928" s="315"/>
      <c r="J928" s="316"/>
      <c r="K928" s="44" t="e">
        <f>VLOOKUP(J928,'Sorten-, Stärkeschlüssel'!$A$2:$B$22,2)</f>
        <v>#N/A</v>
      </c>
    </row>
    <row r="929" spans="1:11" x14ac:dyDescent="0.2">
      <c r="A929" s="27">
        <v>925</v>
      </c>
      <c r="B929" s="576"/>
      <c r="C929" s="314"/>
      <c r="D929" s="314"/>
      <c r="E929" s="43" t="e">
        <f>VLOOKUP(G929,'Sorten-, Stärkeschlüssel'!$D$2:$E$87,2,FALSE)</f>
        <v>#N/A</v>
      </c>
      <c r="F929" s="54"/>
      <c r="G929" s="315"/>
      <c r="H929" s="25">
        <f t="shared" si="14"/>
        <v>0</v>
      </c>
      <c r="I929" s="315"/>
      <c r="J929" s="316"/>
      <c r="K929" s="44" t="e">
        <f>VLOOKUP(J929,'Sorten-, Stärkeschlüssel'!$A$2:$B$22,2)</f>
        <v>#N/A</v>
      </c>
    </row>
    <row r="930" spans="1:11" x14ac:dyDescent="0.2">
      <c r="A930" s="27">
        <v>926</v>
      </c>
      <c r="B930" s="576"/>
      <c r="C930" s="314"/>
      <c r="D930" s="314"/>
      <c r="E930" s="43" t="e">
        <f>VLOOKUP(G930,'Sorten-, Stärkeschlüssel'!$D$2:$E$87,2,FALSE)</f>
        <v>#N/A</v>
      </c>
      <c r="F930" s="54"/>
      <c r="G930" s="315"/>
      <c r="H930" s="25">
        <f t="shared" si="14"/>
        <v>0</v>
      </c>
      <c r="I930" s="315"/>
      <c r="J930" s="316"/>
      <c r="K930" s="44" t="e">
        <f>VLOOKUP(J930,'Sorten-, Stärkeschlüssel'!$A$2:$B$22,2)</f>
        <v>#N/A</v>
      </c>
    </row>
    <row r="931" spans="1:11" x14ac:dyDescent="0.2">
      <c r="A931" s="27">
        <v>927</v>
      </c>
      <c r="B931" s="576"/>
      <c r="C931" s="314"/>
      <c r="D931" s="314"/>
      <c r="E931" s="43" t="e">
        <f>VLOOKUP(G931,'Sorten-, Stärkeschlüssel'!$D$2:$E$87,2,FALSE)</f>
        <v>#N/A</v>
      </c>
      <c r="F931" s="54"/>
      <c r="G931" s="315"/>
      <c r="H931" s="25">
        <f t="shared" si="14"/>
        <v>0</v>
      </c>
      <c r="I931" s="315"/>
      <c r="J931" s="316"/>
      <c r="K931" s="44" t="e">
        <f>VLOOKUP(J931,'Sorten-, Stärkeschlüssel'!$A$2:$B$22,2)</f>
        <v>#N/A</v>
      </c>
    </row>
    <row r="932" spans="1:11" x14ac:dyDescent="0.2">
      <c r="A932" s="27">
        <v>928</v>
      </c>
      <c r="B932" s="576"/>
      <c r="C932" s="314"/>
      <c r="D932" s="314"/>
      <c r="E932" s="43" t="e">
        <f>VLOOKUP(G932,'Sorten-, Stärkeschlüssel'!$D$2:$E$87,2,FALSE)</f>
        <v>#N/A</v>
      </c>
      <c r="F932" s="54"/>
      <c r="G932" s="315"/>
      <c r="H932" s="25">
        <f t="shared" si="14"/>
        <v>0</v>
      </c>
      <c r="I932" s="315"/>
      <c r="J932" s="316"/>
      <c r="K932" s="44" t="e">
        <f>VLOOKUP(J932,'Sorten-, Stärkeschlüssel'!$A$2:$B$22,2)</f>
        <v>#N/A</v>
      </c>
    </row>
    <row r="933" spans="1:11" x14ac:dyDescent="0.2">
      <c r="A933" s="27">
        <v>929</v>
      </c>
      <c r="B933" s="576"/>
      <c r="C933" s="314"/>
      <c r="D933" s="314"/>
      <c r="E933" s="43" t="e">
        <f>VLOOKUP(G933,'Sorten-, Stärkeschlüssel'!$D$2:$E$87,2,FALSE)</f>
        <v>#N/A</v>
      </c>
      <c r="F933" s="54"/>
      <c r="G933" s="315"/>
      <c r="H933" s="25">
        <f t="shared" si="14"/>
        <v>0</v>
      </c>
      <c r="I933" s="315"/>
      <c r="J933" s="316"/>
      <c r="K933" s="44" t="e">
        <f>VLOOKUP(J933,'Sorten-, Stärkeschlüssel'!$A$2:$B$22,2)</f>
        <v>#N/A</v>
      </c>
    </row>
    <row r="934" spans="1:11" x14ac:dyDescent="0.2">
      <c r="A934" s="27">
        <v>930</v>
      </c>
      <c r="B934" s="576"/>
      <c r="C934" s="314"/>
      <c r="D934" s="314"/>
      <c r="E934" s="43" t="e">
        <f>VLOOKUP(G934,'Sorten-, Stärkeschlüssel'!$D$2:$E$87,2,FALSE)</f>
        <v>#N/A</v>
      </c>
      <c r="F934" s="54"/>
      <c r="G934" s="315"/>
      <c r="H934" s="25">
        <f t="shared" si="14"/>
        <v>0</v>
      </c>
      <c r="I934" s="315"/>
      <c r="J934" s="316"/>
      <c r="K934" s="44" t="e">
        <f>VLOOKUP(J934,'Sorten-, Stärkeschlüssel'!$A$2:$B$22,2)</f>
        <v>#N/A</v>
      </c>
    </row>
    <row r="935" spans="1:11" x14ac:dyDescent="0.2">
      <c r="A935" s="27">
        <v>931</v>
      </c>
      <c r="B935" s="576"/>
      <c r="C935" s="314"/>
      <c r="D935" s="314"/>
      <c r="E935" s="43" t="e">
        <f>VLOOKUP(G935,'Sorten-, Stärkeschlüssel'!$D$2:$E$87,2,FALSE)</f>
        <v>#N/A</v>
      </c>
      <c r="F935" s="54"/>
      <c r="G935" s="315"/>
      <c r="H935" s="25">
        <f t="shared" si="14"/>
        <v>0</v>
      </c>
      <c r="I935" s="315"/>
      <c r="J935" s="316"/>
      <c r="K935" s="44" t="e">
        <f>VLOOKUP(J935,'Sorten-, Stärkeschlüssel'!$A$2:$B$22,2)</f>
        <v>#N/A</v>
      </c>
    </row>
    <row r="936" spans="1:11" x14ac:dyDescent="0.2">
      <c r="A936" s="27">
        <v>932</v>
      </c>
      <c r="B936" s="576"/>
      <c r="C936" s="314"/>
      <c r="D936" s="314"/>
      <c r="E936" s="43" t="e">
        <f>VLOOKUP(G936,'Sorten-, Stärkeschlüssel'!$D$2:$E$87,2,FALSE)</f>
        <v>#N/A</v>
      </c>
      <c r="F936" s="54"/>
      <c r="G936" s="315"/>
      <c r="H936" s="25">
        <f t="shared" si="14"/>
        <v>0</v>
      </c>
      <c r="I936" s="315"/>
      <c r="J936" s="316"/>
      <c r="K936" s="44" t="e">
        <f>VLOOKUP(J936,'Sorten-, Stärkeschlüssel'!$A$2:$B$22,2)</f>
        <v>#N/A</v>
      </c>
    </row>
    <row r="937" spans="1:11" x14ac:dyDescent="0.2">
      <c r="A937" s="27">
        <v>933</v>
      </c>
      <c r="B937" s="576"/>
      <c r="C937" s="314"/>
      <c r="D937" s="314"/>
      <c r="E937" s="43" t="e">
        <f>VLOOKUP(G937,'Sorten-, Stärkeschlüssel'!$D$2:$E$87,2,FALSE)</f>
        <v>#N/A</v>
      </c>
      <c r="F937" s="54"/>
      <c r="G937" s="315"/>
      <c r="H937" s="25">
        <f t="shared" si="14"/>
        <v>0</v>
      </c>
      <c r="I937" s="315"/>
      <c r="J937" s="316"/>
      <c r="K937" s="44" t="e">
        <f>VLOOKUP(J937,'Sorten-, Stärkeschlüssel'!$A$2:$B$22,2)</f>
        <v>#N/A</v>
      </c>
    </row>
    <row r="938" spans="1:11" x14ac:dyDescent="0.2">
      <c r="A938" s="27">
        <v>934</v>
      </c>
      <c r="B938" s="576"/>
      <c r="C938" s="314"/>
      <c r="D938" s="314"/>
      <c r="E938" s="43" t="e">
        <f>VLOOKUP(G938,'Sorten-, Stärkeschlüssel'!$D$2:$E$87,2,FALSE)</f>
        <v>#N/A</v>
      </c>
      <c r="F938" s="54"/>
      <c r="G938" s="315"/>
      <c r="H938" s="25">
        <f t="shared" si="14"/>
        <v>0</v>
      </c>
      <c r="I938" s="315"/>
      <c r="J938" s="316"/>
      <c r="K938" s="44" t="e">
        <f>VLOOKUP(J938,'Sorten-, Stärkeschlüssel'!$A$2:$B$22,2)</f>
        <v>#N/A</v>
      </c>
    </row>
    <row r="939" spans="1:11" x14ac:dyDescent="0.2">
      <c r="A939" s="27">
        <v>935</v>
      </c>
      <c r="B939" s="576"/>
      <c r="C939" s="314"/>
      <c r="D939" s="314"/>
      <c r="E939" s="43" t="e">
        <f>VLOOKUP(G939,'Sorten-, Stärkeschlüssel'!$D$2:$E$87,2,FALSE)</f>
        <v>#N/A</v>
      </c>
      <c r="F939" s="54"/>
      <c r="G939" s="315"/>
      <c r="H939" s="25">
        <f t="shared" si="14"/>
        <v>0</v>
      </c>
      <c r="I939" s="315"/>
      <c r="J939" s="316"/>
      <c r="K939" s="44" t="e">
        <f>VLOOKUP(J939,'Sorten-, Stärkeschlüssel'!$A$2:$B$22,2)</f>
        <v>#N/A</v>
      </c>
    </row>
    <row r="940" spans="1:11" x14ac:dyDescent="0.2">
      <c r="A940" s="27">
        <v>936</v>
      </c>
      <c r="B940" s="576"/>
      <c r="C940" s="314"/>
      <c r="D940" s="314"/>
      <c r="E940" s="43" t="e">
        <f>VLOOKUP(G940,'Sorten-, Stärkeschlüssel'!$D$2:$E$87,2,FALSE)</f>
        <v>#N/A</v>
      </c>
      <c r="F940" s="54"/>
      <c r="G940" s="315"/>
      <c r="H940" s="25">
        <f t="shared" si="14"/>
        <v>0</v>
      </c>
      <c r="I940" s="315"/>
      <c r="J940" s="316"/>
      <c r="K940" s="44" t="e">
        <f>VLOOKUP(J940,'Sorten-, Stärkeschlüssel'!$A$2:$B$22,2)</f>
        <v>#N/A</v>
      </c>
    </row>
    <row r="941" spans="1:11" x14ac:dyDescent="0.2">
      <c r="A941" s="27">
        <v>937</v>
      </c>
      <c r="B941" s="576"/>
      <c r="C941" s="314"/>
      <c r="D941" s="314"/>
      <c r="E941" s="43" t="e">
        <f>VLOOKUP(G941,'Sorten-, Stärkeschlüssel'!$D$2:$E$87,2,FALSE)</f>
        <v>#N/A</v>
      </c>
      <c r="F941" s="54"/>
      <c r="G941" s="315"/>
      <c r="H941" s="25">
        <f t="shared" si="14"/>
        <v>0</v>
      </c>
      <c r="I941" s="315"/>
      <c r="J941" s="316"/>
      <c r="K941" s="44" t="e">
        <f>VLOOKUP(J941,'Sorten-, Stärkeschlüssel'!$A$2:$B$22,2)</f>
        <v>#N/A</v>
      </c>
    </row>
    <row r="942" spans="1:11" x14ac:dyDescent="0.2">
      <c r="A942" s="27">
        <v>938</v>
      </c>
      <c r="B942" s="576"/>
      <c r="C942" s="314"/>
      <c r="D942" s="314"/>
      <c r="E942" s="43" t="e">
        <f>VLOOKUP(G942,'Sorten-, Stärkeschlüssel'!$D$2:$E$87,2,FALSE)</f>
        <v>#N/A</v>
      </c>
      <c r="F942" s="54"/>
      <c r="G942" s="315"/>
      <c r="H942" s="25">
        <f t="shared" si="14"/>
        <v>0</v>
      </c>
      <c r="I942" s="315"/>
      <c r="J942" s="316"/>
      <c r="K942" s="44" t="e">
        <f>VLOOKUP(J942,'Sorten-, Stärkeschlüssel'!$A$2:$B$22,2)</f>
        <v>#N/A</v>
      </c>
    </row>
    <row r="943" spans="1:11" x14ac:dyDescent="0.2">
      <c r="A943" s="27">
        <v>939</v>
      </c>
      <c r="B943" s="576"/>
      <c r="C943" s="314"/>
      <c r="D943" s="314"/>
      <c r="E943" s="43" t="e">
        <f>VLOOKUP(G943,'Sorten-, Stärkeschlüssel'!$D$2:$E$87,2,FALSE)</f>
        <v>#N/A</v>
      </c>
      <c r="F943" s="54"/>
      <c r="G943" s="315"/>
      <c r="H943" s="25">
        <f t="shared" si="14"/>
        <v>0</v>
      </c>
      <c r="I943" s="315"/>
      <c r="J943" s="316"/>
      <c r="K943" s="44" t="e">
        <f>VLOOKUP(J943,'Sorten-, Stärkeschlüssel'!$A$2:$B$22,2)</f>
        <v>#N/A</v>
      </c>
    </row>
    <row r="944" spans="1:11" x14ac:dyDescent="0.2">
      <c r="A944" s="27">
        <v>940</v>
      </c>
      <c r="B944" s="576"/>
      <c r="C944" s="314"/>
      <c r="D944" s="314"/>
      <c r="E944" s="43" t="e">
        <f>VLOOKUP(G944,'Sorten-, Stärkeschlüssel'!$D$2:$E$87,2,FALSE)</f>
        <v>#N/A</v>
      </c>
      <c r="F944" s="54"/>
      <c r="G944" s="315"/>
      <c r="H944" s="25">
        <f t="shared" si="14"/>
        <v>0</v>
      </c>
      <c r="I944" s="315"/>
      <c r="J944" s="316"/>
      <c r="K944" s="44" t="e">
        <f>VLOOKUP(J944,'Sorten-, Stärkeschlüssel'!$A$2:$B$22,2)</f>
        <v>#N/A</v>
      </c>
    </row>
    <row r="945" spans="1:11" x14ac:dyDescent="0.2">
      <c r="A945" s="27">
        <v>941</v>
      </c>
      <c r="B945" s="576"/>
      <c r="C945" s="314"/>
      <c r="D945" s="314"/>
      <c r="E945" s="43" t="e">
        <f>VLOOKUP(G945,'Sorten-, Stärkeschlüssel'!$D$2:$E$87,2,FALSE)</f>
        <v>#N/A</v>
      </c>
      <c r="F945" s="54"/>
      <c r="G945" s="315"/>
      <c r="H945" s="25">
        <f t="shared" si="14"/>
        <v>0</v>
      </c>
      <c r="I945" s="315"/>
      <c r="J945" s="316"/>
      <c r="K945" s="44" t="e">
        <f>VLOOKUP(J945,'Sorten-, Stärkeschlüssel'!$A$2:$B$22,2)</f>
        <v>#N/A</v>
      </c>
    </row>
    <row r="946" spans="1:11" x14ac:dyDescent="0.2">
      <c r="A946" s="27">
        <v>942</v>
      </c>
      <c r="B946" s="576"/>
      <c r="C946" s="314"/>
      <c r="D946" s="314"/>
      <c r="E946" s="43" t="e">
        <f>VLOOKUP(G946,'Sorten-, Stärkeschlüssel'!$D$2:$E$87,2,FALSE)</f>
        <v>#N/A</v>
      </c>
      <c r="F946" s="54"/>
      <c r="G946" s="315"/>
      <c r="H946" s="25">
        <f t="shared" si="14"/>
        <v>0</v>
      </c>
      <c r="I946" s="315"/>
      <c r="J946" s="316"/>
      <c r="K946" s="44" t="e">
        <f>VLOOKUP(J946,'Sorten-, Stärkeschlüssel'!$A$2:$B$22,2)</f>
        <v>#N/A</v>
      </c>
    </row>
    <row r="947" spans="1:11" x14ac:dyDescent="0.2">
      <c r="A947" s="27">
        <v>943</v>
      </c>
      <c r="B947" s="576"/>
      <c r="C947" s="314"/>
      <c r="D947" s="314"/>
      <c r="E947" s="43" t="e">
        <f>VLOOKUP(G947,'Sorten-, Stärkeschlüssel'!$D$2:$E$87,2,FALSE)</f>
        <v>#N/A</v>
      </c>
      <c r="F947" s="54"/>
      <c r="G947" s="315"/>
      <c r="H947" s="25">
        <f t="shared" si="14"/>
        <v>0</v>
      </c>
      <c r="I947" s="315"/>
      <c r="J947" s="316"/>
      <c r="K947" s="44" t="e">
        <f>VLOOKUP(J947,'Sorten-, Stärkeschlüssel'!$A$2:$B$22,2)</f>
        <v>#N/A</v>
      </c>
    </row>
    <row r="948" spans="1:11" x14ac:dyDescent="0.2">
      <c r="A948" s="27">
        <v>944</v>
      </c>
      <c r="B948" s="576"/>
      <c r="C948" s="314"/>
      <c r="D948" s="314"/>
      <c r="E948" s="43" t="e">
        <f>VLOOKUP(G948,'Sorten-, Stärkeschlüssel'!$D$2:$E$87,2,FALSE)</f>
        <v>#N/A</v>
      </c>
      <c r="F948" s="54"/>
      <c r="G948" s="315"/>
      <c r="H948" s="25">
        <f t="shared" si="14"/>
        <v>0</v>
      </c>
      <c r="I948" s="315"/>
      <c r="J948" s="316"/>
      <c r="K948" s="44" t="e">
        <f>VLOOKUP(J948,'Sorten-, Stärkeschlüssel'!$A$2:$B$22,2)</f>
        <v>#N/A</v>
      </c>
    </row>
    <row r="949" spans="1:11" x14ac:dyDescent="0.2">
      <c r="A949" s="27">
        <v>945</v>
      </c>
      <c r="B949" s="576"/>
      <c r="C949" s="314"/>
      <c r="D949" s="314"/>
      <c r="E949" s="43" t="e">
        <f>VLOOKUP(G949,'Sorten-, Stärkeschlüssel'!$D$2:$E$87,2,FALSE)</f>
        <v>#N/A</v>
      </c>
      <c r="F949" s="54"/>
      <c r="G949" s="315"/>
      <c r="H949" s="25">
        <f t="shared" si="14"/>
        <v>0</v>
      </c>
      <c r="I949" s="315"/>
      <c r="J949" s="316"/>
      <c r="K949" s="44" t="e">
        <f>VLOOKUP(J949,'Sorten-, Stärkeschlüssel'!$A$2:$B$22,2)</f>
        <v>#N/A</v>
      </c>
    </row>
    <row r="950" spans="1:11" x14ac:dyDescent="0.2">
      <c r="A950" s="27">
        <v>946</v>
      </c>
      <c r="B950" s="576"/>
      <c r="C950" s="314"/>
      <c r="D950" s="314"/>
      <c r="E950" s="43" t="e">
        <f>VLOOKUP(G950,'Sorten-, Stärkeschlüssel'!$D$2:$E$87,2,FALSE)</f>
        <v>#N/A</v>
      </c>
      <c r="F950" s="54"/>
      <c r="G950" s="315"/>
      <c r="H950" s="25">
        <f t="shared" si="14"/>
        <v>0</v>
      </c>
      <c r="I950" s="315"/>
      <c r="J950" s="316"/>
      <c r="K950" s="44" t="e">
        <f>VLOOKUP(J950,'Sorten-, Stärkeschlüssel'!$A$2:$B$22,2)</f>
        <v>#N/A</v>
      </c>
    </row>
    <row r="951" spans="1:11" x14ac:dyDescent="0.2">
      <c r="A951" s="27">
        <v>947</v>
      </c>
      <c r="B951" s="576"/>
      <c r="C951" s="314"/>
      <c r="D951" s="314"/>
      <c r="E951" s="43" t="e">
        <f>VLOOKUP(G951,'Sorten-, Stärkeschlüssel'!$D$2:$E$87,2,FALSE)</f>
        <v>#N/A</v>
      </c>
      <c r="F951" s="54"/>
      <c r="G951" s="315"/>
      <c r="H951" s="25">
        <f t="shared" si="14"/>
        <v>0</v>
      </c>
      <c r="I951" s="315"/>
      <c r="J951" s="316"/>
      <c r="K951" s="44" t="e">
        <f>VLOOKUP(J951,'Sorten-, Stärkeschlüssel'!$A$2:$B$22,2)</f>
        <v>#N/A</v>
      </c>
    </row>
    <row r="952" spans="1:11" x14ac:dyDescent="0.2">
      <c r="A952" s="27">
        <v>948</v>
      </c>
      <c r="B952" s="576"/>
      <c r="C952" s="314"/>
      <c r="D952" s="314"/>
      <c r="E952" s="43" t="e">
        <f>VLOOKUP(G952,'Sorten-, Stärkeschlüssel'!$D$2:$E$87,2,FALSE)</f>
        <v>#N/A</v>
      </c>
      <c r="F952" s="54"/>
      <c r="G952" s="315"/>
      <c r="H952" s="25">
        <f t="shared" si="14"/>
        <v>0</v>
      </c>
      <c r="I952" s="315"/>
      <c r="J952" s="316"/>
      <c r="K952" s="44" t="e">
        <f>VLOOKUP(J952,'Sorten-, Stärkeschlüssel'!$A$2:$B$22,2)</f>
        <v>#N/A</v>
      </c>
    </row>
    <row r="953" spans="1:11" x14ac:dyDescent="0.2">
      <c r="A953" s="27">
        <v>949</v>
      </c>
      <c r="B953" s="576"/>
      <c r="C953" s="314"/>
      <c r="D953" s="314"/>
      <c r="E953" s="43" t="e">
        <f>VLOOKUP(G953,'Sorten-, Stärkeschlüssel'!$D$2:$E$87,2,FALSE)</f>
        <v>#N/A</v>
      </c>
      <c r="F953" s="54"/>
      <c r="G953" s="315"/>
      <c r="H953" s="25">
        <f t="shared" si="14"/>
        <v>0</v>
      </c>
      <c r="I953" s="315"/>
      <c r="J953" s="316"/>
      <c r="K953" s="44" t="e">
        <f>VLOOKUP(J953,'Sorten-, Stärkeschlüssel'!$A$2:$B$22,2)</f>
        <v>#N/A</v>
      </c>
    </row>
    <row r="954" spans="1:11" x14ac:dyDescent="0.2">
      <c r="A954" s="27">
        <v>950</v>
      </c>
      <c r="B954" s="576"/>
      <c r="C954" s="314"/>
      <c r="D954" s="314"/>
      <c r="E954" s="43" t="e">
        <f>VLOOKUP(G954,'Sorten-, Stärkeschlüssel'!$D$2:$E$87,2,FALSE)</f>
        <v>#N/A</v>
      </c>
      <c r="F954" s="54"/>
      <c r="G954" s="315"/>
      <c r="H954" s="25">
        <f t="shared" si="14"/>
        <v>0</v>
      </c>
      <c r="I954" s="315"/>
      <c r="J954" s="316"/>
      <c r="K954" s="44" t="e">
        <f>VLOOKUP(J954,'Sorten-, Stärkeschlüssel'!$A$2:$B$22,2)</f>
        <v>#N/A</v>
      </c>
    </row>
    <row r="955" spans="1:11" x14ac:dyDescent="0.2">
      <c r="A955" s="27">
        <v>951</v>
      </c>
      <c r="B955" s="576"/>
      <c r="C955" s="314"/>
      <c r="D955" s="314"/>
      <c r="E955" s="43" t="e">
        <f>VLOOKUP(G955,'Sorten-, Stärkeschlüssel'!$D$2:$E$87,2,FALSE)</f>
        <v>#N/A</v>
      </c>
      <c r="F955" s="54"/>
      <c r="G955" s="315"/>
      <c r="H955" s="25">
        <f t="shared" si="14"/>
        <v>0</v>
      </c>
      <c r="I955" s="315"/>
      <c r="J955" s="316"/>
      <c r="K955" s="44" t="e">
        <f>VLOOKUP(J955,'Sorten-, Stärkeschlüssel'!$A$2:$B$22,2)</f>
        <v>#N/A</v>
      </c>
    </row>
    <row r="956" spans="1:11" x14ac:dyDescent="0.2">
      <c r="A956" s="27">
        <v>952</v>
      </c>
      <c r="B956" s="576"/>
      <c r="C956" s="314"/>
      <c r="D956" s="314"/>
      <c r="E956" s="43" t="e">
        <f>VLOOKUP(G956,'Sorten-, Stärkeschlüssel'!$D$2:$E$87,2,FALSE)</f>
        <v>#N/A</v>
      </c>
      <c r="F956" s="54"/>
      <c r="G956" s="315"/>
      <c r="H956" s="25">
        <f t="shared" si="14"/>
        <v>0</v>
      </c>
      <c r="I956" s="315"/>
      <c r="J956" s="316"/>
      <c r="K956" s="44" t="e">
        <f>VLOOKUP(J956,'Sorten-, Stärkeschlüssel'!$A$2:$B$22,2)</f>
        <v>#N/A</v>
      </c>
    </row>
    <row r="957" spans="1:11" x14ac:dyDescent="0.2">
      <c r="A957" s="27">
        <v>953</v>
      </c>
      <c r="B957" s="576"/>
      <c r="C957" s="314"/>
      <c r="D957" s="314"/>
      <c r="E957" s="43" t="e">
        <f>VLOOKUP(G957,'Sorten-, Stärkeschlüssel'!$D$2:$E$87,2,FALSE)</f>
        <v>#N/A</v>
      </c>
      <c r="F957" s="54"/>
      <c r="G957" s="315"/>
      <c r="H957" s="25">
        <f t="shared" si="14"/>
        <v>0</v>
      </c>
      <c r="I957" s="315"/>
      <c r="J957" s="316"/>
      <c r="K957" s="44" t="e">
        <f>VLOOKUP(J957,'Sorten-, Stärkeschlüssel'!$A$2:$B$22,2)</f>
        <v>#N/A</v>
      </c>
    </row>
    <row r="958" spans="1:11" x14ac:dyDescent="0.2">
      <c r="A958" s="27">
        <v>954</v>
      </c>
      <c r="B958" s="576"/>
      <c r="C958" s="314"/>
      <c r="D958" s="314"/>
      <c r="E958" s="43" t="e">
        <f>VLOOKUP(G958,'Sorten-, Stärkeschlüssel'!$D$2:$E$87,2,FALSE)</f>
        <v>#N/A</v>
      </c>
      <c r="F958" s="54"/>
      <c r="G958" s="315"/>
      <c r="H958" s="25">
        <f t="shared" si="14"/>
        <v>0</v>
      </c>
      <c r="I958" s="315"/>
      <c r="J958" s="316"/>
      <c r="K958" s="44" t="e">
        <f>VLOOKUP(J958,'Sorten-, Stärkeschlüssel'!$A$2:$B$22,2)</f>
        <v>#N/A</v>
      </c>
    </row>
    <row r="959" spans="1:11" x14ac:dyDescent="0.2">
      <c r="A959" s="27">
        <v>955</v>
      </c>
      <c r="B959" s="576"/>
      <c r="C959" s="314"/>
      <c r="D959" s="314"/>
      <c r="E959" s="43" t="e">
        <f>VLOOKUP(G959,'Sorten-, Stärkeschlüssel'!$D$2:$E$87,2,FALSE)</f>
        <v>#N/A</v>
      </c>
      <c r="F959" s="54"/>
      <c r="G959" s="315"/>
      <c r="H959" s="25">
        <f t="shared" si="14"/>
        <v>0</v>
      </c>
      <c r="I959" s="315"/>
      <c r="J959" s="316"/>
      <c r="K959" s="44" t="e">
        <f>VLOOKUP(J959,'Sorten-, Stärkeschlüssel'!$A$2:$B$22,2)</f>
        <v>#N/A</v>
      </c>
    </row>
    <row r="960" spans="1:11" x14ac:dyDescent="0.2">
      <c r="A960" s="27">
        <v>956</v>
      </c>
      <c r="B960" s="576"/>
      <c r="C960" s="314"/>
      <c r="D960" s="314"/>
      <c r="E960" s="43" t="e">
        <f>VLOOKUP(G960,'Sorten-, Stärkeschlüssel'!$D$2:$E$87,2,FALSE)</f>
        <v>#N/A</v>
      </c>
      <c r="F960" s="54"/>
      <c r="G960" s="315"/>
      <c r="H960" s="25">
        <f t="shared" si="14"/>
        <v>0</v>
      </c>
      <c r="I960" s="315"/>
      <c r="J960" s="316"/>
      <c r="K960" s="44" t="e">
        <f>VLOOKUP(J960,'Sorten-, Stärkeschlüssel'!$A$2:$B$22,2)</f>
        <v>#N/A</v>
      </c>
    </row>
    <row r="961" spans="1:11" x14ac:dyDescent="0.2">
      <c r="A961" s="27">
        <v>957</v>
      </c>
      <c r="B961" s="576"/>
      <c r="C961" s="314"/>
      <c r="D961" s="314"/>
      <c r="E961" s="43" t="e">
        <f>VLOOKUP(G961,'Sorten-, Stärkeschlüssel'!$D$2:$E$87,2,FALSE)</f>
        <v>#N/A</v>
      </c>
      <c r="F961" s="54"/>
      <c r="G961" s="315"/>
      <c r="H961" s="25">
        <f t="shared" si="14"/>
        <v>0</v>
      </c>
      <c r="I961" s="315"/>
      <c r="J961" s="316"/>
      <c r="K961" s="44" t="e">
        <f>VLOOKUP(J961,'Sorten-, Stärkeschlüssel'!$A$2:$B$22,2)</f>
        <v>#N/A</v>
      </c>
    </row>
    <row r="962" spans="1:11" x14ac:dyDescent="0.2">
      <c r="A962" s="27">
        <v>958</v>
      </c>
      <c r="B962" s="576"/>
      <c r="C962" s="314"/>
      <c r="D962" s="314"/>
      <c r="E962" s="43" t="e">
        <f>VLOOKUP(G962,'Sorten-, Stärkeschlüssel'!$D$2:$E$87,2,FALSE)</f>
        <v>#N/A</v>
      </c>
      <c r="F962" s="54"/>
      <c r="G962" s="315"/>
      <c r="H962" s="25">
        <f t="shared" si="14"/>
        <v>0</v>
      </c>
      <c r="I962" s="315"/>
      <c r="J962" s="316"/>
      <c r="K962" s="44" t="e">
        <f>VLOOKUP(J962,'Sorten-, Stärkeschlüssel'!$A$2:$B$22,2)</f>
        <v>#N/A</v>
      </c>
    </row>
    <row r="963" spans="1:11" x14ac:dyDescent="0.2">
      <c r="A963" s="27">
        <v>959</v>
      </c>
      <c r="B963" s="576"/>
      <c r="C963" s="314"/>
      <c r="D963" s="314"/>
      <c r="E963" s="43" t="e">
        <f>VLOOKUP(G963,'Sorten-, Stärkeschlüssel'!$D$2:$E$87,2,FALSE)</f>
        <v>#N/A</v>
      </c>
      <c r="F963" s="54"/>
      <c r="G963" s="315"/>
      <c r="H963" s="25">
        <f t="shared" si="14"/>
        <v>0</v>
      </c>
      <c r="I963" s="315"/>
      <c r="J963" s="316"/>
      <c r="K963" s="44" t="e">
        <f>VLOOKUP(J963,'Sorten-, Stärkeschlüssel'!$A$2:$B$22,2)</f>
        <v>#N/A</v>
      </c>
    </row>
    <row r="964" spans="1:11" x14ac:dyDescent="0.2">
      <c r="A964" s="27">
        <v>960</v>
      </c>
      <c r="B964" s="576"/>
      <c r="C964" s="314"/>
      <c r="D964" s="314"/>
      <c r="E964" s="43" t="e">
        <f>VLOOKUP(G964,'Sorten-, Stärkeschlüssel'!$D$2:$E$87,2,FALSE)</f>
        <v>#N/A</v>
      </c>
      <c r="F964" s="54"/>
      <c r="G964" s="315"/>
      <c r="H964" s="25">
        <f t="shared" si="14"/>
        <v>0</v>
      </c>
      <c r="I964" s="315"/>
      <c r="J964" s="316"/>
      <c r="K964" s="44" t="e">
        <f>VLOOKUP(J964,'Sorten-, Stärkeschlüssel'!$A$2:$B$22,2)</f>
        <v>#N/A</v>
      </c>
    </row>
    <row r="965" spans="1:11" x14ac:dyDescent="0.2">
      <c r="A965" s="27">
        <v>961</v>
      </c>
      <c r="B965" s="576"/>
      <c r="C965" s="314"/>
      <c r="D965" s="314"/>
      <c r="E965" s="43" t="e">
        <f>VLOOKUP(G965,'Sorten-, Stärkeschlüssel'!$D$2:$E$87,2,FALSE)</f>
        <v>#N/A</v>
      </c>
      <c r="F965" s="54"/>
      <c r="G965" s="315"/>
      <c r="H965" s="25">
        <f t="shared" ref="H965:H1005" si="15">PRODUCT(G965/200*G965/200*3.1415*F965)</f>
        <v>0</v>
      </c>
      <c r="I965" s="315"/>
      <c r="J965" s="316"/>
      <c r="K965" s="44" t="e">
        <f>VLOOKUP(J965,'Sorten-, Stärkeschlüssel'!$A$2:$B$22,2)</f>
        <v>#N/A</v>
      </c>
    </row>
    <row r="966" spans="1:11" x14ac:dyDescent="0.2">
      <c r="A966" s="27">
        <v>962</v>
      </c>
      <c r="B966" s="576"/>
      <c r="C966" s="314"/>
      <c r="D966" s="314"/>
      <c r="E966" s="43" t="e">
        <f>VLOOKUP(G966,'Sorten-, Stärkeschlüssel'!$D$2:$E$87,2,FALSE)</f>
        <v>#N/A</v>
      </c>
      <c r="F966" s="54"/>
      <c r="G966" s="315"/>
      <c r="H966" s="25">
        <f t="shared" si="15"/>
        <v>0</v>
      </c>
      <c r="I966" s="315"/>
      <c r="J966" s="316"/>
      <c r="K966" s="44" t="e">
        <f>VLOOKUP(J966,'Sorten-, Stärkeschlüssel'!$A$2:$B$22,2)</f>
        <v>#N/A</v>
      </c>
    </row>
    <row r="967" spans="1:11" x14ac:dyDescent="0.2">
      <c r="A967" s="27">
        <v>963</v>
      </c>
      <c r="B967" s="576"/>
      <c r="C967" s="314"/>
      <c r="D967" s="314"/>
      <c r="E967" s="43" t="e">
        <f>VLOOKUP(G967,'Sorten-, Stärkeschlüssel'!$D$2:$E$87,2,FALSE)</f>
        <v>#N/A</v>
      </c>
      <c r="F967" s="54"/>
      <c r="G967" s="315"/>
      <c r="H967" s="25">
        <f t="shared" si="15"/>
        <v>0</v>
      </c>
      <c r="I967" s="315"/>
      <c r="J967" s="316"/>
      <c r="K967" s="44" t="e">
        <f>VLOOKUP(J967,'Sorten-, Stärkeschlüssel'!$A$2:$B$22,2)</f>
        <v>#N/A</v>
      </c>
    </row>
    <row r="968" spans="1:11" x14ac:dyDescent="0.2">
      <c r="A968" s="27">
        <v>964</v>
      </c>
      <c r="B968" s="576"/>
      <c r="C968" s="314"/>
      <c r="D968" s="314"/>
      <c r="E968" s="43" t="e">
        <f>VLOOKUP(G968,'Sorten-, Stärkeschlüssel'!$D$2:$E$87,2,FALSE)</f>
        <v>#N/A</v>
      </c>
      <c r="F968" s="54"/>
      <c r="G968" s="315"/>
      <c r="H968" s="25">
        <f t="shared" si="15"/>
        <v>0</v>
      </c>
      <c r="I968" s="315"/>
      <c r="J968" s="316"/>
      <c r="K968" s="44" t="e">
        <f>VLOOKUP(J968,'Sorten-, Stärkeschlüssel'!$A$2:$B$22,2)</f>
        <v>#N/A</v>
      </c>
    </row>
    <row r="969" spans="1:11" x14ac:dyDescent="0.2">
      <c r="A969" s="27">
        <v>965</v>
      </c>
      <c r="B969" s="576"/>
      <c r="C969" s="314"/>
      <c r="D969" s="314"/>
      <c r="E969" s="43" t="e">
        <f>VLOOKUP(G969,'Sorten-, Stärkeschlüssel'!$D$2:$E$87,2,FALSE)</f>
        <v>#N/A</v>
      </c>
      <c r="F969" s="54"/>
      <c r="G969" s="315"/>
      <c r="H969" s="25">
        <f t="shared" si="15"/>
        <v>0</v>
      </c>
      <c r="I969" s="315"/>
      <c r="J969" s="316"/>
      <c r="K969" s="44" t="e">
        <f>VLOOKUP(J969,'Sorten-, Stärkeschlüssel'!$A$2:$B$22,2)</f>
        <v>#N/A</v>
      </c>
    </row>
    <row r="970" spans="1:11" x14ac:dyDescent="0.2">
      <c r="A970" s="27">
        <v>966</v>
      </c>
      <c r="B970" s="576"/>
      <c r="C970" s="314"/>
      <c r="D970" s="314"/>
      <c r="E970" s="43" t="e">
        <f>VLOOKUP(G970,'Sorten-, Stärkeschlüssel'!$D$2:$E$87,2,FALSE)</f>
        <v>#N/A</v>
      </c>
      <c r="F970" s="54"/>
      <c r="G970" s="315"/>
      <c r="H970" s="25">
        <f t="shared" si="15"/>
        <v>0</v>
      </c>
      <c r="I970" s="315"/>
      <c r="J970" s="316"/>
      <c r="K970" s="44" t="e">
        <f>VLOOKUP(J970,'Sorten-, Stärkeschlüssel'!$A$2:$B$22,2)</f>
        <v>#N/A</v>
      </c>
    </row>
    <row r="971" spans="1:11" x14ac:dyDescent="0.2">
      <c r="A971" s="27">
        <v>967</v>
      </c>
      <c r="B971" s="576"/>
      <c r="C971" s="314"/>
      <c r="D971" s="314"/>
      <c r="E971" s="43" t="e">
        <f>VLOOKUP(G971,'Sorten-, Stärkeschlüssel'!$D$2:$E$87,2,FALSE)</f>
        <v>#N/A</v>
      </c>
      <c r="F971" s="54"/>
      <c r="G971" s="315"/>
      <c r="H971" s="25">
        <f t="shared" si="15"/>
        <v>0</v>
      </c>
      <c r="I971" s="315"/>
      <c r="J971" s="316"/>
      <c r="K971" s="44" t="e">
        <f>VLOOKUP(J971,'Sorten-, Stärkeschlüssel'!$A$2:$B$22,2)</f>
        <v>#N/A</v>
      </c>
    </row>
    <row r="972" spans="1:11" x14ac:dyDescent="0.2">
      <c r="A972" s="27">
        <v>968</v>
      </c>
      <c r="B972" s="576"/>
      <c r="C972" s="314"/>
      <c r="D972" s="314"/>
      <c r="E972" s="43" t="e">
        <f>VLOOKUP(G972,'Sorten-, Stärkeschlüssel'!$D$2:$E$87,2,FALSE)</f>
        <v>#N/A</v>
      </c>
      <c r="F972" s="54"/>
      <c r="G972" s="315"/>
      <c r="H972" s="25">
        <f t="shared" si="15"/>
        <v>0</v>
      </c>
      <c r="I972" s="315"/>
      <c r="J972" s="316"/>
      <c r="K972" s="44" t="e">
        <f>VLOOKUP(J972,'Sorten-, Stärkeschlüssel'!$A$2:$B$22,2)</f>
        <v>#N/A</v>
      </c>
    </row>
    <row r="973" spans="1:11" x14ac:dyDescent="0.2">
      <c r="A973" s="27">
        <v>969</v>
      </c>
      <c r="B973" s="576"/>
      <c r="C973" s="314"/>
      <c r="D973" s="314"/>
      <c r="E973" s="43" t="e">
        <f>VLOOKUP(G973,'Sorten-, Stärkeschlüssel'!$D$2:$E$87,2,FALSE)</f>
        <v>#N/A</v>
      </c>
      <c r="F973" s="54"/>
      <c r="G973" s="315"/>
      <c r="H973" s="25">
        <f t="shared" si="15"/>
        <v>0</v>
      </c>
      <c r="I973" s="315"/>
      <c r="J973" s="316"/>
      <c r="K973" s="44" t="e">
        <f>VLOOKUP(J973,'Sorten-, Stärkeschlüssel'!$A$2:$B$22,2)</f>
        <v>#N/A</v>
      </c>
    </row>
    <row r="974" spans="1:11" x14ac:dyDescent="0.2">
      <c r="A974" s="27">
        <v>970</v>
      </c>
      <c r="B974" s="576"/>
      <c r="C974" s="314"/>
      <c r="D974" s="314"/>
      <c r="E974" s="43" t="e">
        <f>VLOOKUP(G974,'Sorten-, Stärkeschlüssel'!$D$2:$E$87,2,FALSE)</f>
        <v>#N/A</v>
      </c>
      <c r="F974" s="54"/>
      <c r="G974" s="315"/>
      <c r="H974" s="25">
        <f t="shared" si="15"/>
        <v>0</v>
      </c>
      <c r="I974" s="315"/>
      <c r="J974" s="316"/>
      <c r="K974" s="44" t="e">
        <f>VLOOKUP(J974,'Sorten-, Stärkeschlüssel'!$A$2:$B$22,2)</f>
        <v>#N/A</v>
      </c>
    </row>
    <row r="975" spans="1:11" x14ac:dyDescent="0.2">
      <c r="A975" s="27">
        <v>971</v>
      </c>
      <c r="B975" s="576"/>
      <c r="C975" s="314"/>
      <c r="D975" s="314"/>
      <c r="E975" s="43" t="e">
        <f>VLOOKUP(G975,'Sorten-, Stärkeschlüssel'!$D$2:$E$87,2,FALSE)</f>
        <v>#N/A</v>
      </c>
      <c r="F975" s="54"/>
      <c r="G975" s="315"/>
      <c r="H975" s="25">
        <f t="shared" si="15"/>
        <v>0</v>
      </c>
      <c r="I975" s="315"/>
      <c r="J975" s="316"/>
      <c r="K975" s="44" t="e">
        <f>VLOOKUP(J975,'Sorten-, Stärkeschlüssel'!$A$2:$B$22,2)</f>
        <v>#N/A</v>
      </c>
    </row>
    <row r="976" spans="1:11" x14ac:dyDescent="0.2">
      <c r="A976" s="27">
        <v>972</v>
      </c>
      <c r="B976" s="576"/>
      <c r="C976" s="314"/>
      <c r="D976" s="314"/>
      <c r="E976" s="43" t="e">
        <f>VLOOKUP(G976,'Sorten-, Stärkeschlüssel'!$D$2:$E$87,2,FALSE)</f>
        <v>#N/A</v>
      </c>
      <c r="F976" s="54"/>
      <c r="G976" s="315"/>
      <c r="H976" s="25">
        <f t="shared" si="15"/>
        <v>0</v>
      </c>
      <c r="I976" s="315"/>
      <c r="J976" s="316"/>
      <c r="K976" s="44" t="e">
        <f>VLOOKUP(J976,'Sorten-, Stärkeschlüssel'!$A$2:$B$22,2)</f>
        <v>#N/A</v>
      </c>
    </row>
    <row r="977" spans="1:11" x14ac:dyDescent="0.2">
      <c r="A977" s="27">
        <v>973</v>
      </c>
      <c r="B977" s="576"/>
      <c r="C977" s="314"/>
      <c r="D977" s="314"/>
      <c r="E977" s="43" t="e">
        <f>VLOOKUP(G977,'Sorten-, Stärkeschlüssel'!$D$2:$E$87,2,FALSE)</f>
        <v>#N/A</v>
      </c>
      <c r="F977" s="54"/>
      <c r="G977" s="315"/>
      <c r="H977" s="25">
        <f t="shared" si="15"/>
        <v>0</v>
      </c>
      <c r="I977" s="315"/>
      <c r="J977" s="316"/>
      <c r="K977" s="44" t="e">
        <f>VLOOKUP(J977,'Sorten-, Stärkeschlüssel'!$A$2:$B$22,2)</f>
        <v>#N/A</v>
      </c>
    </row>
    <row r="978" spans="1:11" x14ac:dyDescent="0.2">
      <c r="A978" s="27">
        <v>974</v>
      </c>
      <c r="B978" s="576"/>
      <c r="C978" s="314"/>
      <c r="D978" s="314"/>
      <c r="E978" s="43" t="e">
        <f>VLOOKUP(G978,'Sorten-, Stärkeschlüssel'!$D$2:$E$87,2,FALSE)</f>
        <v>#N/A</v>
      </c>
      <c r="F978" s="54"/>
      <c r="G978" s="315"/>
      <c r="H978" s="25">
        <f t="shared" si="15"/>
        <v>0</v>
      </c>
      <c r="I978" s="315"/>
      <c r="J978" s="316"/>
      <c r="K978" s="44" t="e">
        <f>VLOOKUP(J978,'Sorten-, Stärkeschlüssel'!$A$2:$B$22,2)</f>
        <v>#N/A</v>
      </c>
    </row>
    <row r="979" spans="1:11" x14ac:dyDescent="0.2">
      <c r="A979" s="27">
        <v>975</v>
      </c>
      <c r="B979" s="576"/>
      <c r="C979" s="314"/>
      <c r="D979" s="314"/>
      <c r="E979" s="43" t="e">
        <f>VLOOKUP(G979,'Sorten-, Stärkeschlüssel'!$D$2:$E$87,2,FALSE)</f>
        <v>#N/A</v>
      </c>
      <c r="F979" s="54"/>
      <c r="G979" s="315"/>
      <c r="H979" s="25">
        <f t="shared" si="15"/>
        <v>0</v>
      </c>
      <c r="I979" s="315"/>
      <c r="J979" s="316"/>
      <c r="K979" s="44" t="e">
        <f>VLOOKUP(J979,'Sorten-, Stärkeschlüssel'!$A$2:$B$22,2)</f>
        <v>#N/A</v>
      </c>
    </row>
    <row r="980" spans="1:11" x14ac:dyDescent="0.2">
      <c r="A980" s="27">
        <v>976</v>
      </c>
      <c r="B980" s="576"/>
      <c r="C980" s="314"/>
      <c r="D980" s="314"/>
      <c r="E980" s="43" t="e">
        <f>VLOOKUP(G980,'Sorten-, Stärkeschlüssel'!$D$2:$E$87,2,FALSE)</f>
        <v>#N/A</v>
      </c>
      <c r="F980" s="54"/>
      <c r="G980" s="315"/>
      <c r="H980" s="25">
        <f t="shared" si="15"/>
        <v>0</v>
      </c>
      <c r="I980" s="315"/>
      <c r="J980" s="316"/>
      <c r="K980" s="44" t="e">
        <f>VLOOKUP(J980,'Sorten-, Stärkeschlüssel'!$A$2:$B$22,2)</f>
        <v>#N/A</v>
      </c>
    </row>
    <row r="981" spans="1:11" x14ac:dyDescent="0.2">
      <c r="A981" s="27">
        <v>977</v>
      </c>
      <c r="B981" s="576"/>
      <c r="C981" s="314"/>
      <c r="D981" s="314"/>
      <c r="E981" s="43" t="e">
        <f>VLOOKUP(G981,'Sorten-, Stärkeschlüssel'!$D$2:$E$87,2,FALSE)</f>
        <v>#N/A</v>
      </c>
      <c r="F981" s="54"/>
      <c r="G981" s="315"/>
      <c r="H981" s="25">
        <f t="shared" si="15"/>
        <v>0</v>
      </c>
      <c r="I981" s="315"/>
      <c r="J981" s="316"/>
      <c r="K981" s="44" t="e">
        <f>VLOOKUP(J981,'Sorten-, Stärkeschlüssel'!$A$2:$B$22,2)</f>
        <v>#N/A</v>
      </c>
    </row>
    <row r="982" spans="1:11" x14ac:dyDescent="0.2">
      <c r="A982" s="27">
        <v>978</v>
      </c>
      <c r="B982" s="576"/>
      <c r="C982" s="314"/>
      <c r="D982" s="314"/>
      <c r="E982" s="43" t="e">
        <f>VLOOKUP(G982,'Sorten-, Stärkeschlüssel'!$D$2:$E$87,2,FALSE)</f>
        <v>#N/A</v>
      </c>
      <c r="F982" s="54"/>
      <c r="G982" s="315"/>
      <c r="H982" s="25">
        <f t="shared" si="15"/>
        <v>0</v>
      </c>
      <c r="I982" s="315"/>
      <c r="J982" s="316"/>
      <c r="K982" s="44" t="e">
        <f>VLOOKUP(J982,'Sorten-, Stärkeschlüssel'!$A$2:$B$22,2)</f>
        <v>#N/A</v>
      </c>
    </row>
    <row r="983" spans="1:11" x14ac:dyDescent="0.2">
      <c r="A983" s="27">
        <v>979</v>
      </c>
      <c r="B983" s="576"/>
      <c r="C983" s="314"/>
      <c r="D983" s="314"/>
      <c r="E983" s="43" t="e">
        <f>VLOOKUP(G983,'Sorten-, Stärkeschlüssel'!$D$2:$E$87,2,FALSE)</f>
        <v>#N/A</v>
      </c>
      <c r="F983" s="54"/>
      <c r="G983" s="315"/>
      <c r="H983" s="25">
        <f t="shared" si="15"/>
        <v>0</v>
      </c>
      <c r="I983" s="315"/>
      <c r="J983" s="316"/>
      <c r="K983" s="44" t="e">
        <f>VLOOKUP(J983,'Sorten-, Stärkeschlüssel'!$A$2:$B$22,2)</f>
        <v>#N/A</v>
      </c>
    </row>
    <row r="984" spans="1:11" x14ac:dyDescent="0.2">
      <c r="A984" s="27">
        <v>980</v>
      </c>
      <c r="B984" s="576"/>
      <c r="C984" s="314"/>
      <c r="D984" s="314"/>
      <c r="E984" s="43" t="e">
        <f>VLOOKUP(G984,'Sorten-, Stärkeschlüssel'!$D$2:$E$87,2,FALSE)</f>
        <v>#N/A</v>
      </c>
      <c r="F984" s="54"/>
      <c r="G984" s="315"/>
      <c r="H984" s="25">
        <f t="shared" si="15"/>
        <v>0</v>
      </c>
      <c r="I984" s="315"/>
      <c r="J984" s="316"/>
      <c r="K984" s="44" t="e">
        <f>VLOOKUP(J984,'Sorten-, Stärkeschlüssel'!$A$2:$B$22,2)</f>
        <v>#N/A</v>
      </c>
    </row>
    <row r="985" spans="1:11" x14ac:dyDescent="0.2">
      <c r="A985" s="27">
        <v>981</v>
      </c>
      <c r="B985" s="576"/>
      <c r="C985" s="314"/>
      <c r="D985" s="314"/>
      <c r="E985" s="43" t="e">
        <f>VLOOKUP(G985,'Sorten-, Stärkeschlüssel'!$D$2:$E$87,2,FALSE)</f>
        <v>#N/A</v>
      </c>
      <c r="F985" s="54"/>
      <c r="G985" s="315"/>
      <c r="H985" s="25">
        <f t="shared" si="15"/>
        <v>0</v>
      </c>
      <c r="I985" s="315"/>
      <c r="J985" s="316"/>
      <c r="K985" s="44" t="e">
        <f>VLOOKUP(J985,'Sorten-, Stärkeschlüssel'!$A$2:$B$22,2)</f>
        <v>#N/A</v>
      </c>
    </row>
    <row r="986" spans="1:11" x14ac:dyDescent="0.2">
      <c r="A986" s="27">
        <v>982</v>
      </c>
      <c r="B986" s="576"/>
      <c r="C986" s="314"/>
      <c r="D986" s="314"/>
      <c r="E986" s="43" t="e">
        <f>VLOOKUP(G986,'Sorten-, Stärkeschlüssel'!$D$2:$E$87,2,FALSE)</f>
        <v>#N/A</v>
      </c>
      <c r="F986" s="54"/>
      <c r="G986" s="315"/>
      <c r="H986" s="25">
        <f t="shared" si="15"/>
        <v>0</v>
      </c>
      <c r="I986" s="315"/>
      <c r="J986" s="316"/>
      <c r="K986" s="44" t="e">
        <f>VLOOKUP(J986,'Sorten-, Stärkeschlüssel'!$A$2:$B$22,2)</f>
        <v>#N/A</v>
      </c>
    </row>
    <row r="987" spans="1:11" x14ac:dyDescent="0.2">
      <c r="A987" s="27">
        <v>983</v>
      </c>
      <c r="B987" s="576"/>
      <c r="C987" s="314"/>
      <c r="D987" s="314"/>
      <c r="E987" s="43" t="e">
        <f>VLOOKUP(G987,'Sorten-, Stärkeschlüssel'!$D$2:$E$87,2,FALSE)</f>
        <v>#N/A</v>
      </c>
      <c r="F987" s="54"/>
      <c r="G987" s="315"/>
      <c r="H987" s="25">
        <f t="shared" si="15"/>
        <v>0</v>
      </c>
      <c r="I987" s="315"/>
      <c r="J987" s="316"/>
      <c r="K987" s="44" t="e">
        <f>VLOOKUP(J987,'Sorten-, Stärkeschlüssel'!$A$2:$B$22,2)</f>
        <v>#N/A</v>
      </c>
    </row>
    <row r="988" spans="1:11" x14ac:dyDescent="0.2">
      <c r="A988" s="27">
        <v>984</v>
      </c>
      <c r="B988" s="576"/>
      <c r="C988" s="314"/>
      <c r="D988" s="314"/>
      <c r="E988" s="43" t="e">
        <f>VLOOKUP(G988,'Sorten-, Stärkeschlüssel'!$D$2:$E$87,2,FALSE)</f>
        <v>#N/A</v>
      </c>
      <c r="F988" s="54"/>
      <c r="G988" s="315"/>
      <c r="H988" s="25">
        <f t="shared" si="15"/>
        <v>0</v>
      </c>
      <c r="I988" s="315"/>
      <c r="J988" s="316"/>
      <c r="K988" s="44" t="e">
        <f>VLOOKUP(J988,'Sorten-, Stärkeschlüssel'!$A$2:$B$22,2)</f>
        <v>#N/A</v>
      </c>
    </row>
    <row r="989" spans="1:11" x14ac:dyDescent="0.2">
      <c r="A989" s="27">
        <v>985</v>
      </c>
      <c r="B989" s="576"/>
      <c r="C989" s="314"/>
      <c r="D989" s="314"/>
      <c r="E989" s="43" t="e">
        <f>VLOOKUP(G989,'Sorten-, Stärkeschlüssel'!$D$2:$E$87,2,FALSE)</f>
        <v>#N/A</v>
      </c>
      <c r="F989" s="54"/>
      <c r="G989" s="315"/>
      <c r="H989" s="25">
        <f t="shared" si="15"/>
        <v>0</v>
      </c>
      <c r="I989" s="315"/>
      <c r="J989" s="316"/>
      <c r="K989" s="44" t="e">
        <f>VLOOKUP(J989,'Sorten-, Stärkeschlüssel'!$A$2:$B$22,2)</f>
        <v>#N/A</v>
      </c>
    </row>
    <row r="990" spans="1:11" x14ac:dyDescent="0.2">
      <c r="A990" s="27">
        <v>986</v>
      </c>
      <c r="B990" s="576"/>
      <c r="C990" s="314"/>
      <c r="D990" s="314"/>
      <c r="E990" s="43" t="e">
        <f>VLOOKUP(G990,'Sorten-, Stärkeschlüssel'!$D$2:$E$87,2,FALSE)</f>
        <v>#N/A</v>
      </c>
      <c r="F990" s="54"/>
      <c r="G990" s="315"/>
      <c r="H990" s="25">
        <f t="shared" si="15"/>
        <v>0</v>
      </c>
      <c r="I990" s="315"/>
      <c r="J990" s="316"/>
      <c r="K990" s="44" t="e">
        <f>VLOOKUP(J990,'Sorten-, Stärkeschlüssel'!$A$2:$B$22,2)</f>
        <v>#N/A</v>
      </c>
    </row>
    <row r="991" spans="1:11" x14ac:dyDescent="0.2">
      <c r="A991" s="27">
        <v>987</v>
      </c>
      <c r="B991" s="576"/>
      <c r="C991" s="314"/>
      <c r="D991" s="314"/>
      <c r="E991" s="43" t="e">
        <f>VLOOKUP(G991,'Sorten-, Stärkeschlüssel'!$D$2:$E$87,2,FALSE)</f>
        <v>#N/A</v>
      </c>
      <c r="F991" s="54"/>
      <c r="G991" s="315"/>
      <c r="H991" s="25">
        <f t="shared" si="15"/>
        <v>0</v>
      </c>
      <c r="I991" s="315"/>
      <c r="J991" s="316"/>
      <c r="K991" s="44" t="e">
        <f>VLOOKUP(J991,'Sorten-, Stärkeschlüssel'!$A$2:$B$22,2)</f>
        <v>#N/A</v>
      </c>
    </row>
    <row r="992" spans="1:11" x14ac:dyDescent="0.2">
      <c r="A992" s="27">
        <v>988</v>
      </c>
      <c r="B992" s="576"/>
      <c r="C992" s="314"/>
      <c r="D992" s="314"/>
      <c r="E992" s="43" t="e">
        <f>VLOOKUP(G992,'Sorten-, Stärkeschlüssel'!$D$2:$E$87,2,FALSE)</f>
        <v>#N/A</v>
      </c>
      <c r="F992" s="54"/>
      <c r="G992" s="315"/>
      <c r="H992" s="25">
        <f t="shared" si="15"/>
        <v>0</v>
      </c>
      <c r="I992" s="315"/>
      <c r="J992" s="316"/>
      <c r="K992" s="44" t="e">
        <f>VLOOKUP(J992,'Sorten-, Stärkeschlüssel'!$A$2:$B$22,2)</f>
        <v>#N/A</v>
      </c>
    </row>
    <row r="993" spans="1:12" x14ac:dyDescent="0.2">
      <c r="A993" s="27">
        <v>989</v>
      </c>
      <c r="B993" s="576"/>
      <c r="C993" s="314"/>
      <c r="D993" s="314"/>
      <c r="E993" s="43" t="e">
        <f>VLOOKUP(G993,'Sorten-, Stärkeschlüssel'!$D$2:$E$87,2,FALSE)</f>
        <v>#N/A</v>
      </c>
      <c r="F993" s="54"/>
      <c r="G993" s="315"/>
      <c r="H993" s="25">
        <f t="shared" si="15"/>
        <v>0</v>
      </c>
      <c r="I993" s="315"/>
      <c r="J993" s="316"/>
      <c r="K993" s="44" t="e">
        <f>VLOOKUP(J993,'Sorten-, Stärkeschlüssel'!$A$2:$B$22,2)</f>
        <v>#N/A</v>
      </c>
    </row>
    <row r="994" spans="1:12" x14ac:dyDescent="0.2">
      <c r="A994" s="27">
        <v>990</v>
      </c>
      <c r="B994" s="576"/>
      <c r="C994" s="314"/>
      <c r="D994" s="314"/>
      <c r="E994" s="43" t="e">
        <f>VLOOKUP(G994,'Sorten-, Stärkeschlüssel'!$D$2:$E$87,2,FALSE)</f>
        <v>#N/A</v>
      </c>
      <c r="F994" s="54"/>
      <c r="G994" s="315"/>
      <c r="H994" s="25">
        <f t="shared" si="15"/>
        <v>0</v>
      </c>
      <c r="I994" s="315"/>
      <c r="J994" s="316"/>
      <c r="K994" s="44" t="e">
        <f>VLOOKUP(J994,'Sorten-, Stärkeschlüssel'!$A$2:$B$22,2)</f>
        <v>#N/A</v>
      </c>
    </row>
    <row r="995" spans="1:12" x14ac:dyDescent="0.2">
      <c r="A995" s="27">
        <v>991</v>
      </c>
      <c r="B995" s="576"/>
      <c r="C995" s="314"/>
      <c r="D995" s="314"/>
      <c r="E995" s="43" t="e">
        <f>VLOOKUP(G995,'Sorten-, Stärkeschlüssel'!$D$2:$E$87,2,FALSE)</f>
        <v>#N/A</v>
      </c>
      <c r="F995" s="54"/>
      <c r="G995" s="315"/>
      <c r="H995" s="25">
        <f t="shared" si="15"/>
        <v>0</v>
      </c>
      <c r="I995" s="315"/>
      <c r="J995" s="316"/>
      <c r="K995" s="44" t="e">
        <f>VLOOKUP(J995,'Sorten-, Stärkeschlüssel'!$A$2:$B$22,2)</f>
        <v>#N/A</v>
      </c>
    </row>
    <row r="996" spans="1:12" x14ac:dyDescent="0.2">
      <c r="A996" s="27">
        <v>992</v>
      </c>
      <c r="B996" s="576"/>
      <c r="C996" s="314"/>
      <c r="D996" s="314"/>
      <c r="E996" s="43" t="e">
        <f>VLOOKUP(G996,'Sorten-, Stärkeschlüssel'!$D$2:$E$87,2,FALSE)</f>
        <v>#N/A</v>
      </c>
      <c r="F996" s="54"/>
      <c r="G996" s="315"/>
      <c r="H996" s="25">
        <f t="shared" si="15"/>
        <v>0</v>
      </c>
      <c r="I996" s="315"/>
      <c r="J996" s="316"/>
      <c r="K996" s="44" t="e">
        <f>VLOOKUP(J996,'Sorten-, Stärkeschlüssel'!$A$2:$B$22,2)</f>
        <v>#N/A</v>
      </c>
    </row>
    <row r="997" spans="1:12" x14ac:dyDescent="0.2">
      <c r="A997" s="27">
        <v>993</v>
      </c>
      <c r="B997" s="576"/>
      <c r="C997" s="314"/>
      <c r="D997" s="314"/>
      <c r="E997" s="43" t="e">
        <f>VLOOKUP(G997,'Sorten-, Stärkeschlüssel'!$D$2:$E$87,2,FALSE)</f>
        <v>#N/A</v>
      </c>
      <c r="F997" s="54"/>
      <c r="G997" s="315"/>
      <c r="H997" s="25">
        <f t="shared" si="15"/>
        <v>0</v>
      </c>
      <c r="I997" s="315"/>
      <c r="J997" s="316"/>
      <c r="K997" s="44" t="e">
        <f>VLOOKUP(J997,'Sorten-, Stärkeschlüssel'!$A$2:$B$22,2)</f>
        <v>#N/A</v>
      </c>
    </row>
    <row r="998" spans="1:12" x14ac:dyDescent="0.2">
      <c r="A998" s="27">
        <v>994</v>
      </c>
      <c r="B998" s="576"/>
      <c r="C998" s="314"/>
      <c r="D998" s="314"/>
      <c r="E998" s="43" t="e">
        <f>VLOOKUP(G998,'Sorten-, Stärkeschlüssel'!$D$2:$E$87,2,FALSE)</f>
        <v>#N/A</v>
      </c>
      <c r="F998" s="54"/>
      <c r="G998" s="315"/>
      <c r="H998" s="25">
        <f t="shared" si="15"/>
        <v>0</v>
      </c>
      <c r="I998" s="315"/>
      <c r="J998" s="316"/>
      <c r="K998" s="44" t="e">
        <f>VLOOKUP(J998,'Sorten-, Stärkeschlüssel'!$A$2:$B$22,2)</f>
        <v>#N/A</v>
      </c>
    </row>
    <row r="999" spans="1:12" x14ac:dyDescent="0.2">
      <c r="A999" s="27">
        <v>995</v>
      </c>
      <c r="B999" s="576"/>
      <c r="C999" s="314"/>
      <c r="D999" s="314"/>
      <c r="E999" s="43" t="e">
        <f>VLOOKUP(G999,'Sorten-, Stärkeschlüssel'!$D$2:$E$87,2,FALSE)</f>
        <v>#N/A</v>
      </c>
      <c r="F999" s="54"/>
      <c r="G999" s="315"/>
      <c r="H999" s="25">
        <f t="shared" si="15"/>
        <v>0</v>
      </c>
      <c r="I999" s="315"/>
      <c r="J999" s="316"/>
      <c r="K999" s="44" t="e">
        <f>VLOOKUP(J999,'Sorten-, Stärkeschlüssel'!$A$2:$B$22,2)</f>
        <v>#N/A</v>
      </c>
    </row>
    <row r="1000" spans="1:12" x14ac:dyDescent="0.2">
      <c r="A1000" s="27">
        <v>996</v>
      </c>
      <c r="B1000" s="576"/>
      <c r="C1000" s="314"/>
      <c r="D1000" s="314"/>
      <c r="E1000" s="43" t="e">
        <f>VLOOKUP(G1000,'Sorten-, Stärkeschlüssel'!$D$2:$E$87,2,FALSE)</f>
        <v>#N/A</v>
      </c>
      <c r="F1000" s="54"/>
      <c r="G1000" s="315"/>
      <c r="H1000" s="25">
        <f t="shared" si="15"/>
        <v>0</v>
      </c>
      <c r="I1000" s="315"/>
      <c r="J1000" s="316"/>
      <c r="K1000" s="44" t="e">
        <f>VLOOKUP(J1000,'Sorten-, Stärkeschlüssel'!$A$2:$B$22,2)</f>
        <v>#N/A</v>
      </c>
    </row>
    <row r="1001" spans="1:12" x14ac:dyDescent="0.2">
      <c r="A1001" s="27">
        <v>997</v>
      </c>
      <c r="B1001" s="576"/>
      <c r="C1001" s="314"/>
      <c r="D1001" s="314"/>
      <c r="E1001" s="43" t="e">
        <f>VLOOKUP(G1001,'Sorten-, Stärkeschlüssel'!$D$2:$E$87,2,FALSE)</f>
        <v>#N/A</v>
      </c>
      <c r="F1001" s="54"/>
      <c r="G1001" s="315"/>
      <c r="H1001" s="25">
        <f t="shared" si="15"/>
        <v>0</v>
      </c>
      <c r="I1001" s="315"/>
      <c r="J1001" s="316"/>
      <c r="K1001" s="44" t="e">
        <f>VLOOKUP(J1001,'Sorten-, Stärkeschlüssel'!$A$2:$B$22,2)</f>
        <v>#N/A</v>
      </c>
    </row>
    <row r="1002" spans="1:12" x14ac:dyDescent="0.2">
      <c r="A1002" s="27">
        <v>998</v>
      </c>
      <c r="B1002" s="576"/>
      <c r="C1002" s="314"/>
      <c r="D1002" s="314"/>
      <c r="E1002" s="43" t="e">
        <f>VLOOKUP(G1002,'Sorten-, Stärkeschlüssel'!$D$2:$E$87,2,FALSE)</f>
        <v>#N/A</v>
      </c>
      <c r="F1002" s="54"/>
      <c r="G1002" s="315"/>
      <c r="H1002" s="25">
        <f t="shared" si="15"/>
        <v>0</v>
      </c>
      <c r="I1002" s="315"/>
      <c r="J1002" s="316"/>
      <c r="K1002" s="44" t="e">
        <f>VLOOKUP(J1002,'Sorten-, Stärkeschlüssel'!$A$2:$B$22,2)</f>
        <v>#N/A</v>
      </c>
    </row>
    <row r="1003" spans="1:12" x14ac:dyDescent="0.2">
      <c r="A1003" s="27">
        <v>999</v>
      </c>
      <c r="B1003" s="576"/>
      <c r="C1003" s="314"/>
      <c r="D1003" s="314"/>
      <c r="E1003" s="43" t="e">
        <f>VLOOKUP(G1003,'Sorten-, Stärkeschlüssel'!$D$2:$E$87,2,FALSE)</f>
        <v>#N/A</v>
      </c>
      <c r="F1003" s="54"/>
      <c r="G1003" s="315"/>
      <c r="H1003" s="25">
        <f t="shared" si="15"/>
        <v>0</v>
      </c>
      <c r="I1003" s="315"/>
      <c r="J1003" s="316"/>
      <c r="K1003" s="44" t="e">
        <f>VLOOKUP(J1003,'Sorten-, Stärkeschlüssel'!$A$2:$B$22,2)</f>
        <v>#N/A</v>
      </c>
    </row>
    <row r="1004" spans="1:12" x14ac:dyDescent="0.2">
      <c r="A1004" s="27">
        <v>1000</v>
      </c>
      <c r="B1004" s="576"/>
      <c r="C1004" s="314"/>
      <c r="D1004" s="314"/>
      <c r="E1004" s="43" t="e">
        <f>VLOOKUP(G1004,'Sorten-, Stärkeschlüssel'!$D$2:$E$87,2,FALSE)</f>
        <v>#N/A</v>
      </c>
      <c r="F1004" s="54"/>
      <c r="G1004" s="315"/>
      <c r="H1004" s="25">
        <f t="shared" si="15"/>
        <v>0</v>
      </c>
      <c r="I1004" s="315"/>
      <c r="J1004" s="316"/>
      <c r="K1004" s="44" t="e">
        <f>VLOOKUP(J1004,'Sorten-, Stärkeschlüssel'!$A$2:$B$22,2)</f>
        <v>#N/A</v>
      </c>
    </row>
    <row r="1005" spans="1:12" x14ac:dyDescent="0.2">
      <c r="A1005" s="574">
        <f>COUNTA(B5:B1004)</f>
        <v>30</v>
      </c>
      <c r="B1005" s="574"/>
      <c r="C1005" s="23"/>
      <c r="D1005" s="636"/>
      <c r="E1005" s="43"/>
      <c r="F1005" s="425"/>
      <c r="G1005" s="637">
        <f>SUM(G5:G1004)</f>
        <v>944</v>
      </c>
      <c r="H1005" s="638">
        <f>SUM(H5:H1004)</f>
        <v>22.38</v>
      </c>
      <c r="I1005" s="21"/>
      <c r="J1005" s="20"/>
      <c r="K1005" s="766"/>
      <c r="L1005" s="2" t="s">
        <v>594</v>
      </c>
    </row>
    <row r="1006" spans="1:12" x14ac:dyDescent="0.2">
      <c r="L1006" s="762" t="s">
        <v>595</v>
      </c>
    </row>
  </sheetData>
  <autoFilter ref="A4:K4"/>
  <mergeCells count="1">
    <mergeCell ref="H1:K1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R342"/>
  <sheetViews>
    <sheetView showGridLines="0" showZeros="0" workbookViewId="0">
      <pane ySplit="2" topLeftCell="A3" activePane="bottomLeft" state="frozen"/>
      <selection activeCell="H22" sqref="H22"/>
      <selection pane="bottomLeft" activeCell="R147" sqref="R147"/>
    </sheetView>
  </sheetViews>
  <sheetFormatPr baseColWidth="10" defaultRowHeight="15" customHeight="1" x14ac:dyDescent="0.2"/>
  <cols>
    <col min="1" max="1" width="4.85546875" customWidth="1"/>
    <col min="2" max="2" width="3.85546875" customWidth="1"/>
    <col min="3" max="3" width="4.5703125" customWidth="1"/>
    <col min="4" max="4" width="4.7109375" style="14" customWidth="1"/>
    <col min="5" max="5" width="8.7109375" customWidth="1"/>
    <col min="6" max="6" width="5.5703125" style="227" customWidth="1"/>
    <col min="7" max="7" width="5.42578125" style="228" customWidth="1"/>
    <col min="8" max="8" width="12.140625" customWidth="1"/>
    <col min="9" max="9" width="33.28515625" customWidth="1"/>
    <col min="10" max="10" width="5.42578125" customWidth="1"/>
    <col min="11" max="11" width="3.42578125" bestFit="1" customWidth="1"/>
    <col min="12" max="12" width="3.7109375" bestFit="1" customWidth="1"/>
    <col min="13" max="13" width="3.42578125" bestFit="1" customWidth="1"/>
    <col min="14" max="14" width="8.7109375" customWidth="1"/>
    <col min="15" max="15" width="5.28515625" customWidth="1"/>
    <col min="16" max="16" width="4.85546875" bestFit="1" customWidth="1"/>
    <col min="17" max="17" width="11.5703125" customWidth="1"/>
    <col min="18" max="18" width="39.42578125" customWidth="1"/>
  </cols>
  <sheetData>
    <row r="1" spans="1:18" ht="20.25" customHeight="1" x14ac:dyDescent="0.3">
      <c r="A1" s="232" t="s">
        <v>303</v>
      </c>
      <c r="B1" s="233"/>
      <c r="C1" s="233"/>
      <c r="D1" s="234"/>
      <c r="E1" s="233"/>
      <c r="F1" s="235"/>
      <c r="G1" s="236"/>
      <c r="H1" s="233"/>
      <c r="I1" s="339" t="s">
        <v>311</v>
      </c>
      <c r="J1" s="232"/>
      <c r="K1" s="233"/>
      <c r="L1" s="233"/>
      <c r="M1" s="234"/>
      <c r="N1" s="233"/>
      <c r="O1" s="235"/>
      <c r="P1" s="236"/>
      <c r="Q1" s="233"/>
      <c r="R1" s="233"/>
    </row>
    <row r="2" spans="1:18" ht="15" customHeight="1" x14ac:dyDescent="0.2">
      <c r="A2" s="230" t="s">
        <v>142</v>
      </c>
      <c r="B2" s="230" t="s">
        <v>300</v>
      </c>
      <c r="C2" s="230" t="s">
        <v>299</v>
      </c>
      <c r="D2" s="230" t="s">
        <v>143</v>
      </c>
      <c r="E2" s="230" t="s">
        <v>182</v>
      </c>
      <c r="F2" s="231" t="s">
        <v>298</v>
      </c>
      <c r="G2" s="750" t="s">
        <v>306</v>
      </c>
      <c r="H2" s="751" t="s">
        <v>562</v>
      </c>
      <c r="I2" s="230" t="s">
        <v>146</v>
      </c>
      <c r="J2" s="230" t="s">
        <v>142</v>
      </c>
      <c r="K2" s="230" t="s">
        <v>300</v>
      </c>
      <c r="L2" s="230" t="s">
        <v>299</v>
      </c>
      <c r="M2" s="230" t="s">
        <v>143</v>
      </c>
      <c r="N2" s="230" t="s">
        <v>182</v>
      </c>
      <c r="O2" s="231" t="s">
        <v>298</v>
      </c>
      <c r="P2" s="253" t="s">
        <v>306</v>
      </c>
      <c r="Q2" s="751" t="s">
        <v>562</v>
      </c>
      <c r="R2" s="230" t="s">
        <v>146</v>
      </c>
    </row>
    <row r="3" spans="1:18" ht="15" customHeight="1" x14ac:dyDescent="0.2">
      <c r="A3" s="252" t="s">
        <v>9</v>
      </c>
      <c r="B3" s="240" t="s">
        <v>170</v>
      </c>
      <c r="C3" s="240" t="s">
        <v>96</v>
      </c>
      <c r="D3" s="241" t="s">
        <v>131</v>
      </c>
      <c r="E3" s="245">
        <f t="array" ref="E3">SUM(IF(Nummerbuch!$B$5:$B$1171=A3,IF(Nummerbuch!$C$5:$C$1171=B3,IF(Nummerbuch!$D$5:$D$1171=C3,IF(Nummerbuch!$E$5:$E$1171=D3,Nummerbuch!$H$5:$H$1171,0),0),0),0))</f>
        <v>0</v>
      </c>
      <c r="F3" s="246">
        <f t="array" ref="F3">COUNT(#REF!,IF(#REF!=A3,IF(#REF!=C3,IF(#REF!=D3,0))))</f>
        <v>0</v>
      </c>
      <c r="G3" s="247"/>
      <c r="H3" s="247"/>
      <c r="I3" s="31"/>
      <c r="J3" s="252" t="s">
        <v>25</v>
      </c>
      <c r="K3" s="240" t="s">
        <v>170</v>
      </c>
      <c r="L3" s="240" t="s">
        <v>177</v>
      </c>
      <c r="M3" s="243" t="s">
        <v>120</v>
      </c>
      <c r="N3" s="245">
        <f t="array" ref="N3">SUM(IF(Nummerbuch!$B$5:$B$1171=J3,IF(Nummerbuch!$C$5:$C$1171=K3,IF(Nummerbuch!$D$5:$D$1171=L3,IF(Nummerbuch!$E$5:$E$1171=M3,Nummerbuch!$H$5:$H$1171,0),0),0),0))</f>
        <v>0</v>
      </c>
      <c r="O3" s="246">
        <f t="array" ref="O3">COUNT(Nummerbuch!$B$5:$B$1004,IF(Nummerbuch!$B$5:$B$1004=J3,IF(Nummerbuch!$D$5:$D$1004=L3,IF(Nummerbuch!$E$5:$E$1004=M3,0))))</f>
        <v>0</v>
      </c>
      <c r="P3" s="247"/>
      <c r="Q3" s="247"/>
      <c r="R3" s="31"/>
    </row>
    <row r="4" spans="1:18" ht="15" customHeight="1" x14ac:dyDescent="0.2">
      <c r="A4" s="252" t="s">
        <v>9</v>
      </c>
      <c r="B4" s="240" t="s">
        <v>170</v>
      </c>
      <c r="C4" s="240" t="s">
        <v>96</v>
      </c>
      <c r="D4" s="242" t="s">
        <v>138</v>
      </c>
      <c r="E4" s="245">
        <f t="array" ref="E4">SUM(IF(Nummerbuch!$B$5:$B$1171=A4,IF(Nummerbuch!$C$5:$C$1171=B4,IF(Nummerbuch!$D$5:$D$1171=C4,IF(Nummerbuch!$E$5:$E$1171=D4,Nummerbuch!$H$5:$H$1171,0),0),0),0))</f>
        <v>0</v>
      </c>
      <c r="F4" s="246">
        <f t="array" ref="F4">COUNT(#REF!,IF(#REF!=A4,IF(#REF!=C4,IF(#REF!=D4,0))))</f>
        <v>0</v>
      </c>
      <c r="G4" s="247"/>
      <c r="H4" s="247"/>
      <c r="I4" s="31"/>
      <c r="J4" s="252" t="s">
        <v>25</v>
      </c>
      <c r="K4" s="240" t="s">
        <v>170</v>
      </c>
      <c r="L4" s="240" t="s">
        <v>177</v>
      </c>
      <c r="M4" s="242" t="s">
        <v>131</v>
      </c>
      <c r="N4" s="245">
        <f t="array" ref="N4">SUM(IF(Nummerbuch!$B$5:$B$1171=J4,IF(Nummerbuch!$C$5:$C$1171=K4,IF(Nummerbuch!$D$5:$D$1171=L4,IF(Nummerbuch!$E$5:$E$1171=M4,Nummerbuch!$H$5:$H$1171,0),0),0),0))</f>
        <v>0</v>
      </c>
      <c r="O4" s="246">
        <f t="array" ref="O4">COUNT(Nummerbuch!$B$5:$B$1004,IF(Nummerbuch!$B$5:$B$1004=J4,IF(Nummerbuch!$D$5:$D$1004=L4,IF(Nummerbuch!$E$5:$E$1004=M4,0))))</f>
        <v>0</v>
      </c>
      <c r="P4" s="247"/>
      <c r="Q4" s="247"/>
      <c r="R4" s="31"/>
    </row>
    <row r="5" spans="1:18" ht="15" customHeight="1" x14ac:dyDescent="0.2">
      <c r="A5" s="252" t="s">
        <v>9</v>
      </c>
      <c r="B5" s="240" t="s">
        <v>170</v>
      </c>
      <c r="C5" s="240" t="s">
        <v>96</v>
      </c>
      <c r="D5" s="242" t="s">
        <v>139</v>
      </c>
      <c r="E5" s="245">
        <f t="array" ref="E5">SUM(IF(Nummerbuch!$B$5:$B$1171=A5,IF(Nummerbuch!$C$5:$C$1171=B5,IF(Nummerbuch!$D$5:$D$1171=C5,IF(Nummerbuch!$E$5:$E$1171=D5,Nummerbuch!$H$5:$H$1171,0),0),0),0))</f>
        <v>0</v>
      </c>
      <c r="F5" s="246">
        <f t="array" ref="F5">COUNT(#REF!,IF(#REF!=A5,IF(#REF!=C5,IF(#REF!=D5,0))))</f>
        <v>0</v>
      </c>
      <c r="G5" s="247"/>
      <c r="H5" s="247"/>
      <c r="I5" s="31"/>
      <c r="J5" s="252" t="s">
        <v>25</v>
      </c>
      <c r="K5" s="240" t="s">
        <v>170</v>
      </c>
      <c r="L5" s="240" t="s">
        <v>177</v>
      </c>
      <c r="M5" s="242" t="s">
        <v>138</v>
      </c>
      <c r="N5" s="245">
        <f t="array" ref="N5">SUM(IF(Nummerbuch!$B$5:$B$1171=J5,IF(Nummerbuch!$C$5:$C$1171=K5,IF(Nummerbuch!$D$5:$D$1171=L5,IF(Nummerbuch!$E$5:$E$1171=M5,Nummerbuch!$H$5:$H$1171,0),0),0),0))</f>
        <v>0</v>
      </c>
      <c r="O5" s="246">
        <f t="array" ref="O5">COUNT(Nummerbuch!$B$5:$B$1004,IF(Nummerbuch!$B$5:$B$1004=J5,IF(Nummerbuch!$D$5:$D$1004=L5,IF(Nummerbuch!$E$5:$E$1004=M5,0))))</f>
        <v>0</v>
      </c>
      <c r="P5" s="247"/>
      <c r="Q5" s="247"/>
      <c r="R5" s="31"/>
    </row>
    <row r="6" spans="1:18" ht="15" customHeight="1" x14ac:dyDescent="0.2">
      <c r="A6" s="252" t="s">
        <v>9</v>
      </c>
      <c r="B6" s="240" t="s">
        <v>170</v>
      </c>
      <c r="C6" s="240" t="s">
        <v>96</v>
      </c>
      <c r="D6" s="242">
        <v>4</v>
      </c>
      <c r="E6" s="245">
        <f t="array" ref="E6">SUM(IF(Nummerbuch!$B$5:$B$1171=A6,IF(Nummerbuch!$C$5:$C$1171=B6,IF(Nummerbuch!$D$5:$D$1171=C6,IF(Nummerbuch!$E$5:$E$1171=D6,Nummerbuch!$H$5:$H$1171,0),0),0),0))</f>
        <v>0</v>
      </c>
      <c r="F6" s="246">
        <f t="array" ref="F6">COUNT(Nummerbuch!$B$5:$B$1004,IF(Nummerbuch!$B$5:$B$1004=A6,IF(Nummerbuch!$D$5:$D$1004=C6,IF(Nummerbuch!$E$5:$E$1004=D6,0))))</f>
        <v>0</v>
      </c>
      <c r="G6" s="247"/>
      <c r="H6" s="247"/>
      <c r="I6" s="31"/>
      <c r="J6" s="252" t="s">
        <v>25</v>
      </c>
      <c r="K6" s="240" t="s">
        <v>170</v>
      </c>
      <c r="L6" s="240" t="s">
        <v>177</v>
      </c>
      <c r="M6" s="242" t="s">
        <v>139</v>
      </c>
      <c r="N6" s="245">
        <f t="array" ref="N6">SUM(IF(Nummerbuch!$B$5:$B$1171=J6,IF(Nummerbuch!$C$5:$C$1171=K6,IF(Nummerbuch!$D$5:$D$1171=L6,IF(Nummerbuch!$E$5:$E$1171=M6,Nummerbuch!$H$5:$H$1171,0),0),0),0))</f>
        <v>0</v>
      </c>
      <c r="O6" s="246">
        <f t="array" ref="O6">COUNT(Nummerbuch!$B$5:$B$1004,IF(Nummerbuch!$B$5:$B$1004=J6,IF(Nummerbuch!$D$5:$D$1004=L6,IF(Nummerbuch!$E$5:$E$1004=M6,0))))</f>
        <v>0</v>
      </c>
      <c r="P6" s="247"/>
      <c r="Q6" s="247"/>
      <c r="R6" s="31"/>
    </row>
    <row r="7" spans="1:18" ht="15" customHeight="1" x14ac:dyDescent="0.2">
      <c r="A7" s="252" t="s">
        <v>9</v>
      </c>
      <c r="B7" s="240" t="s">
        <v>170</v>
      </c>
      <c r="C7" s="240" t="s">
        <v>96</v>
      </c>
      <c r="D7" s="242">
        <v>5</v>
      </c>
      <c r="E7" s="245">
        <f t="array" ref="E7">SUM(IF(Nummerbuch!$B$5:$B$1171=A7,IF(Nummerbuch!$C$5:$C$1171=B7,IF(Nummerbuch!$D$5:$D$1171=C7,IF(Nummerbuch!$E$5:$E$1171=D7,Nummerbuch!$H$5:$H$1171,0),0),0),0))</f>
        <v>0</v>
      </c>
      <c r="F7" s="246">
        <f t="array" ref="F7">COUNT(Nummerbuch!$B$5:$B$1004,IF(Nummerbuch!$B$5:$B$1004=A7,IF(Nummerbuch!$D$5:$D$1004=C7,IF(Nummerbuch!$E$5:$E$1004=D7,0))))</f>
        <v>0</v>
      </c>
      <c r="G7" s="247"/>
      <c r="H7" s="247"/>
      <c r="I7" s="31"/>
      <c r="J7" s="252" t="s">
        <v>25</v>
      </c>
      <c r="K7" s="240" t="s">
        <v>170</v>
      </c>
      <c r="L7" s="240" t="s">
        <v>177</v>
      </c>
      <c r="M7" s="242">
        <v>4</v>
      </c>
      <c r="N7" s="245">
        <f t="array" ref="N7">SUM(IF(Nummerbuch!$B$5:$B$1171=J7,IF(Nummerbuch!$C$5:$C$1171=K7,IF(Nummerbuch!$D$5:$D$1171=L7,IF(Nummerbuch!$E$5:$E$1171=M7,Nummerbuch!$H$5:$H$1171,0),0),0),0))</f>
        <v>0</v>
      </c>
      <c r="O7" s="246">
        <f t="array" ref="O7">COUNT(Nummerbuch!$B$5:$B$1004,IF(Nummerbuch!$B$5:$B$1004=J7,IF(Nummerbuch!$D$5:$D$1004=L7,IF(Nummerbuch!$E$5:$E$1004=M7,0))))</f>
        <v>0</v>
      </c>
      <c r="P7" s="247"/>
      <c r="Q7" s="247"/>
      <c r="R7" s="31"/>
    </row>
    <row r="8" spans="1:18" ht="15" customHeight="1" thickBot="1" x14ac:dyDescent="0.25">
      <c r="A8" s="252" t="s">
        <v>9</v>
      </c>
      <c r="B8" s="240" t="s">
        <v>170</v>
      </c>
      <c r="C8" s="240" t="s">
        <v>96</v>
      </c>
      <c r="D8" s="242">
        <v>6</v>
      </c>
      <c r="E8" s="245">
        <f t="array" ref="E8">SUM(IF(Nummerbuch!$B$5:$B$1171=A8,IF(Nummerbuch!$C$5:$C$1171=B8,IF(Nummerbuch!$D$5:$D$1171=C8,IF(Nummerbuch!$E$5:$E$1171=D8,Nummerbuch!$H$5:$H$1171,0),0),0),0))</f>
        <v>0</v>
      </c>
      <c r="F8" s="246">
        <f t="array" ref="F8">COUNT(Nummerbuch!$B$5:$B$1004,IF(Nummerbuch!$B$5:$B$1004=A8,IF(Nummerbuch!$D$5:$D$1004=C8,IF(Nummerbuch!$E$5:$E$1004=D8,0))))</f>
        <v>0</v>
      </c>
      <c r="G8" s="247"/>
      <c r="H8" s="247"/>
      <c r="I8" s="31"/>
      <c r="J8" s="252" t="s">
        <v>25</v>
      </c>
      <c r="K8" s="240" t="s">
        <v>170</v>
      </c>
      <c r="L8" s="240" t="s">
        <v>177</v>
      </c>
      <c r="M8" s="242">
        <v>5</v>
      </c>
      <c r="N8" s="245">
        <f t="array" ref="N8">SUM(IF(Nummerbuch!$B$5:$B$1171=J8,IF(Nummerbuch!$C$5:$C$1171=K8,IF(Nummerbuch!$D$5:$D$1171=L8,IF(Nummerbuch!$E$5:$E$1171=M8,Nummerbuch!$H$5:$H$1171,0),0),0),0))</f>
        <v>0</v>
      </c>
      <c r="O8" s="246">
        <f t="array" ref="O8">COUNT(Nummerbuch!$B$5:$B$1004,IF(Nummerbuch!$B$5:$B$1004=J8,IF(Nummerbuch!$D$5:$D$1004=L8,IF(Nummerbuch!$E$5:$E$1004=M8,0))))</f>
        <v>0</v>
      </c>
      <c r="P8" s="247"/>
      <c r="Q8" s="247"/>
      <c r="R8" s="31"/>
    </row>
    <row r="9" spans="1:18" ht="15" customHeight="1" thickBot="1" x14ac:dyDescent="0.25">
      <c r="A9" s="252" t="s">
        <v>9</v>
      </c>
      <c r="B9" s="240" t="s">
        <v>170</v>
      </c>
      <c r="C9" s="240" t="s">
        <v>96</v>
      </c>
      <c r="D9" s="242">
        <v>7</v>
      </c>
      <c r="E9" s="245">
        <f t="array" ref="E9">SUM(IF(Nummerbuch!$B$5:$B$1171=A9,IF(Nummerbuch!$C$5:$C$1171=B9,IF(Nummerbuch!$D$5:$D$1171=C9,IF(Nummerbuch!$E$5:$E$1171=D9,Nummerbuch!$H$5:$H$1171,0),0),0),0))</f>
        <v>0</v>
      </c>
      <c r="F9" s="246">
        <f t="array" ref="F9">COUNT(Nummerbuch!$B$5:$B$1004,IF(Nummerbuch!$B$5:$B$1004=A9,IF(Nummerbuch!$D$5:$D$1004=C9,IF(Nummerbuch!$E$5:$E$1004=D9,0))))</f>
        <v>0</v>
      </c>
      <c r="G9" s="247"/>
      <c r="H9" s="247"/>
      <c r="I9" s="31"/>
      <c r="J9" s="252" t="s">
        <v>25</v>
      </c>
      <c r="K9" s="240" t="s">
        <v>170</v>
      </c>
      <c r="L9" s="240" t="s">
        <v>177</v>
      </c>
      <c r="M9" s="242">
        <v>6</v>
      </c>
      <c r="N9" s="245">
        <f t="array" ref="N9">SUM(IF(Nummerbuch!$B$5:$B$1171=J9,IF(Nummerbuch!$C$5:$C$1171=K9,IF(Nummerbuch!$D$5:$D$1171=L9,IF(Nummerbuch!$E$5:$E$1171=M9,Nummerbuch!$H$5:$H$1171,0),0),0),0))</f>
        <v>0</v>
      </c>
      <c r="O9" s="246">
        <f t="array" ref="O9">COUNT(Nummerbuch!$B$5:$B$1004,IF(Nummerbuch!$B$5:$B$1004=J9,IF(Nummerbuch!$D$5:$D$1004=L9,IF(Nummerbuch!$E$5:$E$1004=M9,0))))</f>
        <v>0</v>
      </c>
      <c r="P9" s="560">
        <f>SUM(O3:O9)</f>
        <v>0</v>
      </c>
      <c r="Q9" s="578">
        <f>SUM(N3:N9)</f>
        <v>0</v>
      </c>
      <c r="R9" s="31"/>
    </row>
    <row r="10" spans="1:18" ht="15" customHeight="1" thickBot="1" x14ac:dyDescent="0.25">
      <c r="A10" s="252" t="s">
        <v>9</v>
      </c>
      <c r="B10" s="240" t="s">
        <v>170</v>
      </c>
      <c r="C10" s="240" t="s">
        <v>96</v>
      </c>
      <c r="D10" s="242">
        <v>8</v>
      </c>
      <c r="E10" s="245">
        <f t="array" ref="E10">SUM(IF(Nummerbuch!$B$5:$B$1171=A10,IF(Nummerbuch!$C$5:$C$1171=B10,IF(Nummerbuch!$D$5:$D$1171=C10,IF(Nummerbuch!$E$5:$E$1171=D10,Nummerbuch!$H$5:$H$1171,0),0),0),0))</f>
        <v>0</v>
      </c>
      <c r="F10" s="246">
        <f t="array" ref="F10">COUNT(Nummerbuch!$B$5:$B$1004,IF(Nummerbuch!$B$5:$B$1004=A10,IF(Nummerbuch!$D$5:$D$1004=C10,IF(Nummerbuch!$E$5:$E$1004=D10,0))))</f>
        <v>0</v>
      </c>
      <c r="G10" s="560">
        <f>SUM(F3:F10)</f>
        <v>0</v>
      </c>
      <c r="H10" s="254">
        <f>SUM(E3:E10)</f>
        <v>0</v>
      </c>
      <c r="I10" s="32"/>
      <c r="J10" s="252" t="s">
        <v>25</v>
      </c>
      <c r="K10" s="240" t="s">
        <v>170</v>
      </c>
      <c r="L10" s="240" t="s">
        <v>171</v>
      </c>
      <c r="M10" s="243" t="s">
        <v>120</v>
      </c>
      <c r="N10" s="245">
        <f t="array" ref="N10">SUM(IF(Nummerbuch!$B$5:$B$1171=J10,IF(Nummerbuch!$C$5:$C$1171=K10,IF(Nummerbuch!$D$5:$D$1171=L10,IF(Nummerbuch!$E$5:$E$1171=M10,Nummerbuch!$H$5:$H$1171,0),0),0),0))</f>
        <v>0</v>
      </c>
      <c r="O10" s="246">
        <f t="array" ref="O10">COUNT(Nummerbuch!$B$5:$B$1004,IF(Nummerbuch!$B$5:$B$1004=J10,IF(Nummerbuch!$D$5:$D$1004=L10,IF(Nummerbuch!$E$5:$E$1004=M10,0))))</f>
        <v>0</v>
      </c>
      <c r="P10" s="247"/>
      <c r="Q10" s="247"/>
      <c r="R10" s="31"/>
    </row>
    <row r="11" spans="1:18" ht="15" customHeight="1" x14ac:dyDescent="0.2">
      <c r="A11" s="252" t="s">
        <v>9</v>
      </c>
      <c r="B11" s="240" t="s">
        <v>170</v>
      </c>
      <c r="C11" s="240" t="s">
        <v>99</v>
      </c>
      <c r="D11" s="242" t="s">
        <v>131</v>
      </c>
      <c r="E11" s="245">
        <f t="array" ref="E11">SUM(IF(Nummerbuch!$B$5:$B$1171=A11,IF(Nummerbuch!$C$5:$C$1171=B11,IF(Nummerbuch!$D$5:$D$1171=C11,IF(Nummerbuch!$E$5:$E$1171=D11,Nummerbuch!$H$5:$H$1171,0),0),0),0))</f>
        <v>0</v>
      </c>
      <c r="F11" s="246">
        <f t="array" ref="F11">COUNT(Nummerbuch!$B$5:$B$1004,IF(Nummerbuch!$B$5:$B$1004=A11,IF(Nummerbuch!$D$5:$D$1004=C11,IF(Nummerbuch!$E$5:$E$1004=D11,0))))</f>
        <v>0</v>
      </c>
      <c r="G11" s="247"/>
      <c r="H11" s="247"/>
      <c r="I11" s="31"/>
      <c r="J11" s="252" t="s">
        <v>25</v>
      </c>
      <c r="K11" s="240" t="s">
        <v>170</v>
      </c>
      <c r="L11" s="240" t="s">
        <v>171</v>
      </c>
      <c r="M11" s="243" t="s">
        <v>131</v>
      </c>
      <c r="N11" s="245">
        <f t="array" ref="N11">SUM(IF(Nummerbuch!$B$5:$B$1171=J11,IF(Nummerbuch!$C$5:$C$1171=K11,IF(Nummerbuch!$D$5:$D$1171=L11,IF(Nummerbuch!$E$5:$E$1171=M11,Nummerbuch!$H$5:$H$1171,0),0),0),0))</f>
        <v>0</v>
      </c>
      <c r="O11" s="246">
        <f t="array" ref="O11">COUNT(Nummerbuch!$B$5:$B$1004,IF(Nummerbuch!$B$5:$B$1004=J11,IF(Nummerbuch!$D$5:$D$1004=L11,IF(Nummerbuch!$E$5:$E$1004=M11,0))))</f>
        <v>0</v>
      </c>
      <c r="P11" s="248"/>
      <c r="Q11" s="247"/>
      <c r="R11" s="31"/>
    </row>
    <row r="12" spans="1:18" ht="15" customHeight="1" x14ac:dyDescent="0.2">
      <c r="A12" s="252" t="s">
        <v>9</v>
      </c>
      <c r="B12" s="240" t="s">
        <v>170</v>
      </c>
      <c r="C12" s="240" t="s">
        <v>99</v>
      </c>
      <c r="D12" s="242" t="s">
        <v>138</v>
      </c>
      <c r="E12" s="245">
        <f t="array" ref="E12">SUM(IF(Nummerbuch!$B$5:$B$1171=A12,IF(Nummerbuch!$C$5:$C$1171=B12,IF(Nummerbuch!$D$5:$D$1171=C12,IF(Nummerbuch!$E$5:$E$1171=D12,Nummerbuch!$H$5:$H$1171,0),0),0),0))</f>
        <v>0</v>
      </c>
      <c r="F12" s="246">
        <f t="array" ref="F12">COUNT(Nummerbuch!$B$5:$B$1004,IF(Nummerbuch!$B$5:$B$1004=A12,IF(Nummerbuch!$D$5:$D$1004=C12,IF(Nummerbuch!$E$5:$E$1004=D12,0))))</f>
        <v>0</v>
      </c>
      <c r="G12" s="248"/>
      <c r="H12" s="247"/>
      <c r="I12" s="31"/>
      <c r="J12" s="252" t="s">
        <v>25</v>
      </c>
      <c r="K12" s="240" t="s">
        <v>170</v>
      </c>
      <c r="L12" s="240" t="s">
        <v>171</v>
      </c>
      <c r="M12" s="243" t="s">
        <v>138</v>
      </c>
      <c r="N12" s="245">
        <f t="array" ref="N12">SUM(IF(Nummerbuch!$B$5:$B$1171=J12,IF(Nummerbuch!$C$5:$C$1171=K12,IF(Nummerbuch!$D$5:$D$1171=L12,IF(Nummerbuch!$E$5:$E$1171=M12,Nummerbuch!$H$5:$H$1171,0),0),0),0))</f>
        <v>0</v>
      </c>
      <c r="O12" s="246">
        <f t="array" ref="O12">COUNT(Nummerbuch!$B$5:$B$1004,IF(Nummerbuch!$B$5:$B$1004=J12,IF(Nummerbuch!$D$5:$D$1004=L12,IF(Nummerbuch!$E$5:$E$1004=M12,0))))</f>
        <v>0</v>
      </c>
      <c r="P12" s="248"/>
      <c r="Q12" s="247"/>
      <c r="R12" s="31"/>
    </row>
    <row r="13" spans="1:18" ht="15" customHeight="1" x14ac:dyDescent="0.2">
      <c r="A13" s="252" t="s">
        <v>9</v>
      </c>
      <c r="B13" s="240" t="s">
        <v>170</v>
      </c>
      <c r="C13" s="240" t="s">
        <v>99</v>
      </c>
      <c r="D13" s="242" t="s">
        <v>139</v>
      </c>
      <c r="E13" s="245">
        <f t="array" ref="E13">SUM(IF(Nummerbuch!$B$5:$B$1171=A13,IF(Nummerbuch!$C$5:$C$1171=B13,IF(Nummerbuch!$D$5:$D$1171=C13,IF(Nummerbuch!$E$5:$E$1171=D13,Nummerbuch!$H$5:$H$1171,0),0),0),0))</f>
        <v>0</v>
      </c>
      <c r="F13" s="246">
        <f t="array" ref="F13">COUNT(Nummerbuch!$B$5:$B$1004,IF(Nummerbuch!$B$5:$B$1004=A13,IF(Nummerbuch!$D$5:$D$1004=C13,IF(Nummerbuch!$E$5:$E$1004=D13,0))))</f>
        <v>0</v>
      </c>
      <c r="G13" s="247"/>
      <c r="H13" s="247"/>
      <c r="I13" s="31"/>
      <c r="J13" s="252" t="s">
        <v>25</v>
      </c>
      <c r="K13" s="240" t="s">
        <v>170</v>
      </c>
      <c r="L13" s="240" t="s">
        <v>171</v>
      </c>
      <c r="M13" s="243" t="s">
        <v>139</v>
      </c>
      <c r="N13" s="245">
        <f t="array" ref="N13">SUM(IF(Nummerbuch!$B$5:$B$1171=J13,IF(Nummerbuch!$C$5:$C$1171=K13,IF(Nummerbuch!$D$5:$D$1171=L13,IF(Nummerbuch!$E$5:$E$1171=M13,Nummerbuch!$H$5:$H$1171,0),0),0),0))</f>
        <v>0</v>
      </c>
      <c r="O13" s="246">
        <f t="array" ref="O13">COUNT(Nummerbuch!$B$5:$B$1004,IF(Nummerbuch!$B$5:$B$1004=J13,IF(Nummerbuch!$D$5:$D$1004=L13,IF(Nummerbuch!$E$5:$E$1004=M13,0))))</f>
        <v>0</v>
      </c>
      <c r="P13" s="247"/>
      <c r="Q13" s="247"/>
      <c r="R13" s="31"/>
    </row>
    <row r="14" spans="1:18" ht="15" customHeight="1" x14ac:dyDescent="0.2">
      <c r="A14" s="252" t="s">
        <v>9</v>
      </c>
      <c r="B14" s="240" t="s">
        <v>170</v>
      </c>
      <c r="C14" s="240" t="s">
        <v>99</v>
      </c>
      <c r="D14" s="242">
        <v>4</v>
      </c>
      <c r="E14" s="245">
        <f t="array" ref="E14">SUM(IF(Nummerbuch!$B$5:$B$1171=A14,IF(Nummerbuch!$C$5:$C$1171=B14,IF(Nummerbuch!$D$5:$D$1171=C14,IF(Nummerbuch!$E$5:$E$1171=D14,Nummerbuch!$H$5:$H$1171,0),0),0),0))</f>
        <v>0</v>
      </c>
      <c r="F14" s="246">
        <f t="array" ref="F14">COUNT(Nummerbuch!$B$5:$B$1004,IF(Nummerbuch!$B$5:$B$1004=A14,IF(Nummerbuch!$D$5:$D$1004=C14,IF(Nummerbuch!$E$5:$E$1004=D14,0))))</f>
        <v>0</v>
      </c>
      <c r="G14" s="247"/>
      <c r="H14" s="247"/>
      <c r="I14" s="31"/>
      <c r="J14" s="252" t="s">
        <v>25</v>
      </c>
      <c r="K14" s="240" t="s">
        <v>170</v>
      </c>
      <c r="L14" s="240" t="s">
        <v>171</v>
      </c>
      <c r="M14" s="243">
        <v>4</v>
      </c>
      <c r="N14" s="245">
        <f t="array" ref="N14">SUM(IF(Nummerbuch!$B$5:$B$1171=J14,IF(Nummerbuch!$C$5:$C$1171=K14,IF(Nummerbuch!$D$5:$D$1171=L14,IF(Nummerbuch!$E$5:$E$1171=M14,Nummerbuch!$H$5:$H$1171,0),0),0),0))</f>
        <v>0</v>
      </c>
      <c r="O14" s="246">
        <f t="array" ref="O14">COUNT(Nummerbuch!$B$5:$B$1004,IF(Nummerbuch!$B$5:$B$1004=J14,IF(Nummerbuch!$D$5:$D$1004=L14,IF(Nummerbuch!$E$5:$E$1004=M14,0))))</f>
        <v>0</v>
      </c>
      <c r="P14" s="247"/>
      <c r="Q14" s="247"/>
      <c r="R14" s="31"/>
    </row>
    <row r="15" spans="1:18" ht="15" customHeight="1" thickBot="1" x14ac:dyDescent="0.25">
      <c r="A15" s="252" t="s">
        <v>9</v>
      </c>
      <c r="B15" s="240" t="s">
        <v>170</v>
      </c>
      <c r="C15" s="240" t="s">
        <v>99</v>
      </c>
      <c r="D15" s="242">
        <v>5</v>
      </c>
      <c r="E15" s="245">
        <f t="array" ref="E15">SUM(IF(Nummerbuch!$B$5:$B$1171=A15,IF(Nummerbuch!$C$5:$C$1171=B15,IF(Nummerbuch!$D$5:$D$1171=C15,IF(Nummerbuch!$E$5:$E$1171=D15,Nummerbuch!$H$5:$H$1171,0),0),0),0))</f>
        <v>0</v>
      </c>
      <c r="F15" s="246">
        <f t="array" ref="F15">COUNT(Nummerbuch!$B$5:$B$1004,IF(Nummerbuch!$B$5:$B$1004=A15,IF(Nummerbuch!$D$5:$D$1004=C15,IF(Nummerbuch!$E$5:$E$1004=D15,0))))</f>
        <v>0</v>
      </c>
      <c r="G15" s="247"/>
      <c r="H15" s="247"/>
      <c r="I15" s="31"/>
      <c r="J15" s="252" t="s">
        <v>25</v>
      </c>
      <c r="K15" s="240" t="s">
        <v>170</v>
      </c>
      <c r="L15" s="240" t="s">
        <v>171</v>
      </c>
      <c r="M15" s="243">
        <v>5</v>
      </c>
      <c r="N15" s="245">
        <f t="array" ref="N15">SUM(IF(Nummerbuch!$B$5:$B$1171=J15,IF(Nummerbuch!$C$5:$C$1171=K15,IF(Nummerbuch!$D$5:$D$1171=L15,IF(Nummerbuch!$E$5:$E$1171=M15,Nummerbuch!$H$5:$H$1171,0),0),0),0))</f>
        <v>0</v>
      </c>
      <c r="O15" s="246">
        <f t="array" ref="O15">COUNT(Nummerbuch!$B$5:$B$1004,IF(Nummerbuch!$B$5:$B$1004=J15,IF(Nummerbuch!$D$5:$D$1004=L15,IF(Nummerbuch!$E$5:$E$1004=M15,0))))</f>
        <v>0</v>
      </c>
      <c r="P15" s="247"/>
      <c r="Q15" s="247"/>
      <c r="R15" s="31"/>
    </row>
    <row r="16" spans="1:18" ht="15" customHeight="1" thickBot="1" x14ac:dyDescent="0.25">
      <c r="A16" s="252" t="s">
        <v>9</v>
      </c>
      <c r="B16" s="240" t="s">
        <v>170</v>
      </c>
      <c r="C16" s="240" t="s">
        <v>99</v>
      </c>
      <c r="D16" s="242">
        <v>6</v>
      </c>
      <c r="E16" s="245">
        <f t="array" ref="E16">SUM(IF(Nummerbuch!$B$5:$B$1171=A16,IF(Nummerbuch!$C$5:$C$1171=B16,IF(Nummerbuch!$D$5:$D$1171=C16,IF(Nummerbuch!$E$5:$E$1171=D16,Nummerbuch!$H$5:$H$1171,0),0),0),0))</f>
        <v>0</v>
      </c>
      <c r="F16" s="246">
        <f t="array" ref="F16">COUNT(Nummerbuch!$B$5:$B$1004,IF(Nummerbuch!$B$5:$B$1004=A16,IF(Nummerbuch!$D$5:$D$1004=C16,IF(Nummerbuch!$E$5:$E$1004=D16,0))))</f>
        <v>0</v>
      </c>
      <c r="G16" s="247"/>
      <c r="H16" s="247"/>
      <c r="I16" s="31"/>
      <c r="J16" s="252" t="s">
        <v>25</v>
      </c>
      <c r="K16" s="240" t="s">
        <v>170</v>
      </c>
      <c r="L16" s="240" t="s">
        <v>171</v>
      </c>
      <c r="M16" s="242">
        <v>6</v>
      </c>
      <c r="N16" s="245">
        <f t="array" ref="N16">SUM(IF(Nummerbuch!$B$5:$B$1171=J16,IF(Nummerbuch!$C$5:$C$1171=K16,IF(Nummerbuch!$D$5:$D$1171=L16,IF(Nummerbuch!$E$5:$E$1171=M16,Nummerbuch!$H$5:$H$1171,0),0),0),0))</f>
        <v>0</v>
      </c>
      <c r="O16" s="246">
        <f t="array" ref="O16">COUNT(Nummerbuch!$B$5:$B$1004,IF(Nummerbuch!$B$5:$B$1004=J16,IF(Nummerbuch!$D$5:$D$1004=L16,IF(Nummerbuch!$E$5:$E$1004=M16,0))))</f>
        <v>0</v>
      </c>
      <c r="P16" s="560">
        <f>SUM(O10:O16)</f>
        <v>0</v>
      </c>
      <c r="Q16" s="578">
        <f>SUM(N10:N16)</f>
        <v>0</v>
      </c>
      <c r="R16" s="31"/>
    </row>
    <row r="17" spans="1:18" ht="15" customHeight="1" thickBot="1" x14ac:dyDescent="0.25">
      <c r="A17" s="252" t="s">
        <v>9</v>
      </c>
      <c r="B17" s="240" t="s">
        <v>170</v>
      </c>
      <c r="C17" s="240" t="s">
        <v>99</v>
      </c>
      <c r="D17" s="242">
        <v>7</v>
      </c>
      <c r="E17" s="245">
        <f t="array" ref="E17">SUM(IF(Nummerbuch!$B$5:$B$1171=A17,IF(Nummerbuch!$C$5:$C$1171=B17,IF(Nummerbuch!$D$5:$D$1171=C17,IF(Nummerbuch!$E$5:$E$1171=D17,Nummerbuch!$H$5:$H$1171,0),0),0),0))</f>
        <v>0</v>
      </c>
      <c r="F17" s="246">
        <f t="array" ref="F17">COUNT(Nummerbuch!$B$5:$B$1004,IF(Nummerbuch!$B$5:$B$1004=A17,IF(Nummerbuch!$D$5:$D$1004=C17,IF(Nummerbuch!$E$5:$E$1004=D17,0))))</f>
        <v>0</v>
      </c>
      <c r="G17" s="247"/>
      <c r="H17" s="247"/>
      <c r="I17" s="31"/>
      <c r="J17" s="252" t="s">
        <v>25</v>
      </c>
      <c r="K17" s="240" t="s">
        <v>170</v>
      </c>
      <c r="L17" s="240" t="s">
        <v>172</v>
      </c>
      <c r="M17" s="243" t="s">
        <v>120</v>
      </c>
      <c r="N17" s="245">
        <f t="array" ref="N17">SUM(IF(Nummerbuch!$B$5:$B$1171=J17,IF(Nummerbuch!$C$5:$C$1171=K17,IF(Nummerbuch!$D$5:$D$1171=L17,IF(Nummerbuch!$E$5:$E$1171=M17,Nummerbuch!$H$5:$H$1171,0),0),0),0))</f>
        <v>0</v>
      </c>
      <c r="O17" s="246">
        <f t="array" ref="O17">COUNT(Nummerbuch!$B$5:$B$1004,IF(Nummerbuch!$B$5:$B$1004=J17,IF(Nummerbuch!$D$5:$D$1004=L17,IF(Nummerbuch!$E$5:$E$1004=M17,0))))</f>
        <v>0</v>
      </c>
      <c r="P17" s="247"/>
      <c r="Q17" s="247"/>
      <c r="R17" s="31"/>
    </row>
    <row r="18" spans="1:18" ht="15" customHeight="1" thickBot="1" x14ac:dyDescent="0.25">
      <c r="A18" s="252" t="s">
        <v>9</v>
      </c>
      <c r="B18" s="240" t="s">
        <v>170</v>
      </c>
      <c r="C18" s="240" t="s">
        <v>99</v>
      </c>
      <c r="D18" s="242">
        <v>8</v>
      </c>
      <c r="E18" s="245">
        <f t="array" ref="E18">SUM(IF(Nummerbuch!$B$5:$B$1171=A18,IF(Nummerbuch!$C$5:$C$1171=B18,IF(Nummerbuch!$D$5:$D$1171=C18,IF(Nummerbuch!$E$5:$E$1171=D18,Nummerbuch!$H$5:$H$1171,0),0),0),0))</f>
        <v>0</v>
      </c>
      <c r="F18" s="246">
        <f t="array" ref="F18">COUNT(Nummerbuch!$B$5:$B$1004,IF(Nummerbuch!$B$5:$B$1004=A18,IF(Nummerbuch!$D$5:$D$1004=C18,IF(Nummerbuch!$E$5:$E$1004=D18,0))))</f>
        <v>0</v>
      </c>
      <c r="G18" s="560">
        <f>SUM(F11:F18)</f>
        <v>0</v>
      </c>
      <c r="H18" s="255">
        <f>SUM(E11:E18)</f>
        <v>0</v>
      </c>
      <c r="I18" s="32"/>
      <c r="J18" s="252" t="s">
        <v>25</v>
      </c>
      <c r="K18" s="240" t="s">
        <v>170</v>
      </c>
      <c r="L18" s="240" t="s">
        <v>172</v>
      </c>
      <c r="M18" s="243" t="s">
        <v>131</v>
      </c>
      <c r="N18" s="245">
        <f t="array" ref="N18">SUM(IF(Nummerbuch!$B$5:$B$1171=J18,IF(Nummerbuch!$C$5:$C$1171=K18,IF(Nummerbuch!$D$5:$D$1171=L18,IF(Nummerbuch!$E$5:$E$1171=M18,Nummerbuch!$H$5:$H$1171,0),0),0),0))</f>
        <v>0</v>
      </c>
      <c r="O18" s="246">
        <f t="array" ref="O18">COUNT(Nummerbuch!$B$5:$B$1004,IF(Nummerbuch!$B$5:$B$1004=J18,IF(Nummerbuch!$D$5:$D$1004=L18,IF(Nummerbuch!$E$5:$E$1004=M18,0))))</f>
        <v>0</v>
      </c>
      <c r="P18" s="247"/>
      <c r="Q18" s="247"/>
      <c r="R18" s="31"/>
    </row>
    <row r="19" spans="1:18" ht="15" customHeight="1" x14ac:dyDescent="0.2">
      <c r="A19" s="250" t="s">
        <v>9</v>
      </c>
      <c r="B19" s="240" t="s">
        <v>170</v>
      </c>
      <c r="C19" s="240" t="s">
        <v>177</v>
      </c>
      <c r="D19" s="243" t="s">
        <v>120</v>
      </c>
      <c r="E19" s="245">
        <f t="array" ref="E19">SUM(IF(Nummerbuch!$B$5:$B$1171=A19,IF(Nummerbuch!$C$5:$C$1171=B19,IF(Nummerbuch!$D$5:$D$1171=C19,IF(Nummerbuch!$E$5:$E$1171=D19,Nummerbuch!$H$5:$H$1171,0),0),0),0))</f>
        <v>0</v>
      </c>
      <c r="F19" s="246">
        <f t="array" ref="F19">COUNT(Nummerbuch!$B$5:$B$1004,IF(Nummerbuch!$B$5:$B$1004=A19,IF(Nummerbuch!$D$5:$D$1004=C19,IF(Nummerbuch!$E$5:$E$1004=D19,0))))</f>
        <v>0</v>
      </c>
      <c r="G19" s="247"/>
      <c r="H19" s="247"/>
      <c r="I19" s="31"/>
      <c r="J19" s="252" t="s">
        <v>25</v>
      </c>
      <c r="K19" s="240" t="s">
        <v>170</v>
      </c>
      <c r="L19" s="240" t="s">
        <v>172</v>
      </c>
      <c r="M19" s="243" t="s">
        <v>138</v>
      </c>
      <c r="N19" s="245">
        <f t="array" ref="N19">SUM(IF(Nummerbuch!$B$5:$B$1171=J19,IF(Nummerbuch!$C$5:$C$1171=K19,IF(Nummerbuch!$D$5:$D$1171=L19,IF(Nummerbuch!$E$5:$E$1171=M19,Nummerbuch!$H$5:$H$1171,0),0),0),0))</f>
        <v>0</v>
      </c>
      <c r="O19" s="246">
        <f t="array" ref="O19">COUNT(Nummerbuch!$B$5:$B$1004,IF(Nummerbuch!$B$5:$B$1004=J19,IF(Nummerbuch!$D$5:$D$1004=L19,IF(Nummerbuch!$E$5:$E$1004=M19,0))))</f>
        <v>0</v>
      </c>
      <c r="P19" s="247"/>
      <c r="Q19" s="247"/>
      <c r="R19" s="31"/>
    </row>
    <row r="20" spans="1:18" ht="15" customHeight="1" x14ac:dyDescent="0.2">
      <c r="A20" s="250" t="s">
        <v>9</v>
      </c>
      <c r="B20" s="240" t="s">
        <v>170</v>
      </c>
      <c r="C20" s="240" t="s">
        <v>177</v>
      </c>
      <c r="D20" s="242" t="s">
        <v>131</v>
      </c>
      <c r="E20" s="245">
        <f t="array" ref="E20">SUM(IF(Nummerbuch!$B$5:$B$1171=A20,IF(Nummerbuch!$C$5:$C$1171=B20,IF(Nummerbuch!$D$5:$D$1171=C20,IF(Nummerbuch!$E$5:$E$1171=D20,Nummerbuch!$H$5:$H$1171,0),0),0),0))</f>
        <v>0</v>
      </c>
      <c r="F20" s="246">
        <f t="array" ref="F20">COUNT(Nummerbuch!$B$5:$B$1004,IF(Nummerbuch!$B$5:$B$1004=A20,IF(Nummerbuch!$D$5:$D$1004=C20,IF(Nummerbuch!$E$5:$E$1004=D20,0))))</f>
        <v>0</v>
      </c>
      <c r="G20" s="247"/>
      <c r="H20" s="247"/>
      <c r="I20" s="31"/>
      <c r="J20" s="252" t="s">
        <v>25</v>
      </c>
      <c r="K20" s="240" t="s">
        <v>170</v>
      </c>
      <c r="L20" s="240" t="s">
        <v>172</v>
      </c>
      <c r="M20" s="243" t="s">
        <v>139</v>
      </c>
      <c r="N20" s="245">
        <f t="array" ref="N20">SUM(IF(Nummerbuch!$B$5:$B$1171=J20,IF(Nummerbuch!$C$5:$C$1171=K20,IF(Nummerbuch!$D$5:$D$1171=L20,IF(Nummerbuch!$E$5:$E$1171=M20,Nummerbuch!$H$5:$H$1171,0),0),0),0))</f>
        <v>0</v>
      </c>
      <c r="O20" s="246">
        <f t="array" ref="O20">COUNT(Nummerbuch!$B$5:$B$1004,IF(Nummerbuch!$B$5:$B$1004=J20,IF(Nummerbuch!$D$5:$D$1004=L20,IF(Nummerbuch!$E$5:$E$1004=M20,0))))</f>
        <v>0</v>
      </c>
      <c r="P20" s="247"/>
      <c r="Q20" s="247"/>
      <c r="R20" s="31"/>
    </row>
    <row r="21" spans="1:18" ht="15" customHeight="1" x14ac:dyDescent="0.2">
      <c r="A21" s="250" t="s">
        <v>9</v>
      </c>
      <c r="B21" s="240" t="s">
        <v>170</v>
      </c>
      <c r="C21" s="240" t="s">
        <v>177</v>
      </c>
      <c r="D21" s="242" t="s">
        <v>138</v>
      </c>
      <c r="E21" s="245">
        <f t="array" ref="E21">SUM(IF(Nummerbuch!$B$5:$B$1171=A21,IF(Nummerbuch!$C$5:$C$1171=B21,IF(Nummerbuch!$D$5:$D$1171=C21,IF(Nummerbuch!$E$5:$E$1171=D21,Nummerbuch!$H$5:$H$1171,0),0),0),0))</f>
        <v>0</v>
      </c>
      <c r="F21" s="246">
        <f t="array" ref="F21">COUNT(Nummerbuch!$B$5:$B$1004,IF(Nummerbuch!$B$5:$B$1004=A21,IF(Nummerbuch!$D$5:$D$1004=C21,IF(Nummerbuch!$E$5:$E$1004=D21,0))))</f>
        <v>0</v>
      </c>
      <c r="G21" s="247"/>
      <c r="H21" s="247"/>
      <c r="I21" s="31"/>
      <c r="J21" s="252" t="s">
        <v>25</v>
      </c>
      <c r="K21" s="240" t="s">
        <v>170</v>
      </c>
      <c r="L21" s="240" t="s">
        <v>172</v>
      </c>
      <c r="M21" s="243">
        <v>4</v>
      </c>
      <c r="N21" s="245">
        <f t="array" ref="N21">SUM(IF(Nummerbuch!$B$5:$B$1171=J21,IF(Nummerbuch!$C$5:$C$1171=K21,IF(Nummerbuch!$D$5:$D$1171=L21,IF(Nummerbuch!$E$5:$E$1171=M21,Nummerbuch!$H$5:$H$1171,0),0),0),0))</f>
        <v>0</v>
      </c>
      <c r="O21" s="246">
        <f t="array" ref="O21">COUNT(Nummerbuch!$B$5:$B$1004,IF(Nummerbuch!$B$5:$B$1004=J21,IF(Nummerbuch!$D$5:$D$1004=L21,IF(Nummerbuch!$E$5:$E$1004=M21,0))))</f>
        <v>0</v>
      </c>
      <c r="P21" s="247"/>
      <c r="Q21" s="247"/>
      <c r="R21" s="31"/>
    </row>
    <row r="22" spans="1:18" ht="15" customHeight="1" thickBot="1" x14ac:dyDescent="0.25">
      <c r="A22" s="250" t="s">
        <v>9</v>
      </c>
      <c r="B22" s="240" t="s">
        <v>170</v>
      </c>
      <c r="C22" s="240" t="s">
        <v>177</v>
      </c>
      <c r="D22" s="242" t="s">
        <v>139</v>
      </c>
      <c r="E22" s="245">
        <f t="array" ref="E22">SUM(IF(Nummerbuch!$B$5:$B$1171=A22,IF(Nummerbuch!$C$5:$C$1171=B22,IF(Nummerbuch!$D$5:$D$1171=C22,IF(Nummerbuch!$E$5:$E$1171=D22,Nummerbuch!$H$5:$H$1171,0),0),0),0))</f>
        <v>0.65</v>
      </c>
      <c r="F22" s="246">
        <f t="array" ref="F22">COUNT(Nummerbuch!$B$5:$B$1004,IF(Nummerbuch!$B$5:$B$1004=A22,IF(Nummerbuch!$D$5:$D$1004=C22,IF(Nummerbuch!$E$5:$E$1004=D22,0))))</f>
        <v>1</v>
      </c>
      <c r="G22" s="247"/>
      <c r="H22" s="247"/>
      <c r="I22" s="31"/>
      <c r="J22" s="252" t="s">
        <v>25</v>
      </c>
      <c r="K22" s="240" t="s">
        <v>170</v>
      </c>
      <c r="L22" s="240" t="s">
        <v>172</v>
      </c>
      <c r="M22" s="243">
        <v>5</v>
      </c>
      <c r="N22" s="245">
        <f t="array" ref="N22">SUM(IF(Nummerbuch!$B$5:$B$1171=J22,IF(Nummerbuch!$C$5:$C$1171=K22,IF(Nummerbuch!$D$5:$D$1171=L22,IF(Nummerbuch!$E$5:$E$1171=M22,Nummerbuch!$H$5:$H$1171,0),0),0),0))</f>
        <v>0</v>
      </c>
      <c r="O22" s="246">
        <f t="array" ref="O22">COUNT(Nummerbuch!$B$5:$B$1004,IF(Nummerbuch!$B$5:$B$1004=J22,IF(Nummerbuch!$D$5:$D$1004=L22,IF(Nummerbuch!$E$5:$E$1004=M22,0))))</f>
        <v>0</v>
      </c>
      <c r="P22" s="247"/>
      <c r="Q22" s="247"/>
      <c r="R22" s="31"/>
    </row>
    <row r="23" spans="1:18" ht="15" customHeight="1" thickBot="1" x14ac:dyDescent="0.25">
      <c r="A23" s="250" t="s">
        <v>9</v>
      </c>
      <c r="B23" s="240" t="s">
        <v>170</v>
      </c>
      <c r="C23" s="240" t="s">
        <v>177</v>
      </c>
      <c r="D23" s="242">
        <v>4</v>
      </c>
      <c r="E23" s="245">
        <f t="array" ref="E23">SUM(IF(Nummerbuch!$B$5:$B$1171=A23,IF(Nummerbuch!$C$5:$C$1171=B23,IF(Nummerbuch!$D$5:$D$1171=C23,IF(Nummerbuch!$E$5:$E$1171=D23,Nummerbuch!$H$5:$H$1171,0),0),0),0))</f>
        <v>0.62</v>
      </c>
      <c r="F23" s="246">
        <f t="array" ref="F23">COUNT(Nummerbuch!$B$5:$B$1004,IF(Nummerbuch!$B$5:$B$1004=A23,IF(Nummerbuch!$D$5:$D$1004=C23,IF(Nummerbuch!$E$5:$E$1004=D23,0))))</f>
        <v>1</v>
      </c>
      <c r="G23" s="247"/>
      <c r="H23" s="247"/>
      <c r="I23" s="31"/>
      <c r="J23" s="252" t="s">
        <v>25</v>
      </c>
      <c r="K23" s="240" t="s">
        <v>170</v>
      </c>
      <c r="L23" s="240" t="s">
        <v>172</v>
      </c>
      <c r="M23" s="242">
        <v>6</v>
      </c>
      <c r="N23" s="245">
        <f t="array" ref="N23">SUM(IF(Nummerbuch!$B$5:$B$1171=J23,IF(Nummerbuch!$C$5:$C$1171=K23,IF(Nummerbuch!$D$5:$D$1171=L23,IF(Nummerbuch!$E$5:$E$1171=M23,Nummerbuch!$H$5:$H$1171,0),0),0),0))</f>
        <v>0</v>
      </c>
      <c r="O23" s="246">
        <f t="array" ref="O23">COUNT(Nummerbuch!$B$5:$B$1004,IF(Nummerbuch!$B$5:$B$1004=J23,IF(Nummerbuch!$D$5:$D$1004=L23,IF(Nummerbuch!$E$5:$E$1004=M23,0))))</f>
        <v>0</v>
      </c>
      <c r="P23" s="560">
        <f>SUM(O17:O23)</f>
        <v>0</v>
      </c>
      <c r="Q23" s="561">
        <f>SUM(N17:N23)</f>
        <v>0</v>
      </c>
      <c r="R23" s="31"/>
    </row>
    <row r="24" spans="1:18" ht="15" customHeight="1" thickBot="1" x14ac:dyDescent="0.25">
      <c r="A24" s="250" t="s">
        <v>9</v>
      </c>
      <c r="B24" s="240" t="s">
        <v>170</v>
      </c>
      <c r="C24" s="240" t="s">
        <v>177</v>
      </c>
      <c r="D24" s="242">
        <v>5</v>
      </c>
      <c r="E24" s="245">
        <f t="array" ref="E24">SUM(IF(Nummerbuch!$B$5:$B$1171=A24,IF(Nummerbuch!$C$5:$C$1171=B24,IF(Nummerbuch!$D$5:$D$1171=C24,IF(Nummerbuch!$E$5:$E$1171=D24,Nummerbuch!$H$5:$H$1171,0),0),0),0))</f>
        <v>0</v>
      </c>
      <c r="F24" s="246">
        <f t="array" ref="F24">COUNT(Nummerbuch!$B$5:$B$1004,IF(Nummerbuch!$B$5:$B$1004=A24,IF(Nummerbuch!$D$5:$D$1004=C24,IF(Nummerbuch!$E$5:$E$1004=D24,0))))</f>
        <v>0</v>
      </c>
      <c r="G24" s="247"/>
      <c r="H24" s="247"/>
      <c r="I24" s="31"/>
      <c r="J24" s="252" t="s">
        <v>25</v>
      </c>
      <c r="K24" s="240" t="s">
        <v>170</v>
      </c>
      <c r="L24" s="240" t="s">
        <v>173</v>
      </c>
      <c r="M24" s="243" t="s">
        <v>120</v>
      </c>
      <c r="N24" s="245">
        <f t="array" ref="N24">SUM(IF(Nummerbuch!$B$5:$B$1171=J24,IF(Nummerbuch!$C$5:$C$1171=K24,IF(Nummerbuch!$D$5:$D$1171=L24,IF(Nummerbuch!$E$5:$E$1171=M24,Nummerbuch!$H$5:$H$1171,0),0),0),0))</f>
        <v>0</v>
      </c>
      <c r="O24" s="246">
        <f t="array" ref="O24">COUNT(Nummerbuch!$B$5:$B$1004,IF(Nummerbuch!$B$5:$B$1004=J24,IF(Nummerbuch!$D$5:$D$1004=L24,IF(Nummerbuch!$E$5:$E$1004=M24,0))))</f>
        <v>0</v>
      </c>
      <c r="P24" s="247"/>
      <c r="Q24" s="247"/>
      <c r="R24" s="31"/>
    </row>
    <row r="25" spans="1:18" ht="15" customHeight="1" thickBot="1" x14ac:dyDescent="0.25">
      <c r="A25" s="250" t="s">
        <v>9</v>
      </c>
      <c r="B25" s="240" t="s">
        <v>170</v>
      </c>
      <c r="C25" s="240" t="s">
        <v>177</v>
      </c>
      <c r="D25" s="242">
        <v>6</v>
      </c>
      <c r="E25" s="245">
        <f t="array" ref="E25">SUM(IF(Nummerbuch!$B$5:$B$1171=A25,IF(Nummerbuch!$C$5:$C$1171=B25,IF(Nummerbuch!$D$5:$D$1171=C25,IF(Nummerbuch!$E$5:$E$1171=D25,Nummerbuch!$H$5:$H$1171,0),0),0),0))</f>
        <v>0</v>
      </c>
      <c r="F25" s="246">
        <f t="array" ref="F25">COUNT(Nummerbuch!$B$5:$B$1004,IF(Nummerbuch!$B$5:$B$1004=A25,IF(Nummerbuch!$D$5:$D$1004=C25,IF(Nummerbuch!$E$5:$E$1004=D25,0))))</f>
        <v>0</v>
      </c>
      <c r="G25" s="560">
        <f>SUM(F19:F25)</f>
        <v>2</v>
      </c>
      <c r="H25" s="561">
        <f>SUM(E19:E25)</f>
        <v>1.27</v>
      </c>
      <c r="I25" s="32"/>
      <c r="J25" s="252" t="s">
        <v>25</v>
      </c>
      <c r="K25" s="240" t="s">
        <v>170</v>
      </c>
      <c r="L25" s="240" t="s">
        <v>173</v>
      </c>
      <c r="M25" s="243" t="s">
        <v>131</v>
      </c>
      <c r="N25" s="245">
        <f t="array" ref="N25">SUM(IF(Nummerbuch!$B$5:$B$1171=J25,IF(Nummerbuch!$C$5:$C$1171=K25,IF(Nummerbuch!$D$5:$D$1171=L25,IF(Nummerbuch!$E$5:$E$1171=M25,Nummerbuch!$H$5:$H$1171,0),0),0),0))</f>
        <v>0</v>
      </c>
      <c r="O25" s="246">
        <f t="array" ref="O25">COUNT(Nummerbuch!$B$5:$B$1004,IF(Nummerbuch!$B$5:$B$1004=J25,IF(Nummerbuch!$D$5:$D$1004=L25,IF(Nummerbuch!$E$5:$E$1004=M25,0))))</f>
        <v>0</v>
      </c>
      <c r="P25" s="247"/>
      <c r="Q25" s="247"/>
      <c r="R25" s="31"/>
    </row>
    <row r="26" spans="1:18" ht="15" customHeight="1" x14ac:dyDescent="0.2">
      <c r="A26" s="250" t="s">
        <v>9</v>
      </c>
      <c r="B26" s="240" t="s">
        <v>170</v>
      </c>
      <c r="C26" s="240" t="s">
        <v>171</v>
      </c>
      <c r="D26" s="243" t="s">
        <v>120</v>
      </c>
      <c r="E26" s="245">
        <f t="array" ref="E26">SUM(IF(Nummerbuch!$B$5:$B$1171=A26,IF(Nummerbuch!$C$5:$C$1171=B26,IF(Nummerbuch!$D$5:$D$1171=C26,IF(Nummerbuch!$E$5:$E$1171=D26,Nummerbuch!$H$5:$H$1171,0),0),0),0))</f>
        <v>0</v>
      </c>
      <c r="F26" s="246">
        <f t="array" ref="F26">COUNT(Nummerbuch!$B$5:$B$1004,IF(Nummerbuch!$B$5:$B$1004=A26,IF(Nummerbuch!$D$5:$D$1004=C26,IF(Nummerbuch!$E$5:$E$1004=D26,0))))</f>
        <v>0</v>
      </c>
      <c r="G26" s="247"/>
      <c r="H26" s="247"/>
      <c r="I26" s="31"/>
      <c r="J26" s="252" t="s">
        <v>25</v>
      </c>
      <c r="K26" s="240" t="s">
        <v>170</v>
      </c>
      <c r="L26" s="240" t="s">
        <v>173</v>
      </c>
      <c r="M26" s="243" t="s">
        <v>138</v>
      </c>
      <c r="N26" s="245">
        <f t="array" ref="N26">SUM(IF(Nummerbuch!$B$5:$B$1171=J26,IF(Nummerbuch!$C$5:$C$1171=K26,IF(Nummerbuch!$D$5:$D$1171=L26,IF(Nummerbuch!$E$5:$E$1171=M26,Nummerbuch!$H$5:$H$1171,0),0),0),0))</f>
        <v>0</v>
      </c>
      <c r="O26" s="246">
        <f t="array" ref="O26">COUNT(Nummerbuch!$B$5:$B$1004,IF(Nummerbuch!$B$5:$B$1004=J26,IF(Nummerbuch!$D$5:$D$1004=L26,IF(Nummerbuch!$E$5:$E$1004=M26,0))))</f>
        <v>0</v>
      </c>
      <c r="P26" s="247"/>
      <c r="Q26" s="247"/>
      <c r="R26" s="31"/>
    </row>
    <row r="27" spans="1:18" ht="15" customHeight="1" x14ac:dyDescent="0.2">
      <c r="A27" s="250" t="s">
        <v>9</v>
      </c>
      <c r="B27" s="240" t="s">
        <v>170</v>
      </c>
      <c r="C27" s="240" t="s">
        <v>171</v>
      </c>
      <c r="D27" s="243" t="s">
        <v>131</v>
      </c>
      <c r="E27" s="245">
        <f t="array" ref="E27">SUM(IF(Nummerbuch!$B$5:$B$1171=A27,IF(Nummerbuch!$C$5:$C$1171=B27,IF(Nummerbuch!$D$5:$D$1171=C27,IF(Nummerbuch!$E$5:$E$1171=D27,Nummerbuch!$H$5:$H$1171,0),0),0),0))</f>
        <v>0.31</v>
      </c>
      <c r="F27" s="246">
        <f t="array" ref="F27">COUNT(Nummerbuch!$B$5:$B$1004,IF(Nummerbuch!$B$5:$B$1004=A27,IF(Nummerbuch!$D$5:$D$1004=C27,IF(Nummerbuch!$E$5:$E$1004=D27,0))))</f>
        <v>1</v>
      </c>
      <c r="G27" s="247"/>
      <c r="H27" s="247"/>
      <c r="I27" s="31"/>
      <c r="J27" s="252" t="s">
        <v>25</v>
      </c>
      <c r="K27" s="240" t="s">
        <v>170</v>
      </c>
      <c r="L27" s="240" t="s">
        <v>173</v>
      </c>
      <c r="M27" s="243" t="s">
        <v>139</v>
      </c>
      <c r="N27" s="245">
        <f t="array" ref="N27">SUM(IF(Nummerbuch!$B$5:$B$1171=J27,IF(Nummerbuch!$C$5:$C$1171=K27,IF(Nummerbuch!$D$5:$D$1171=L27,IF(Nummerbuch!$E$5:$E$1171=M27,Nummerbuch!$H$5:$H$1171,0),0),0),0))</f>
        <v>0</v>
      </c>
      <c r="O27" s="246">
        <f t="array" ref="O27">COUNT(Nummerbuch!$B$5:$B$1004,IF(Nummerbuch!$B$5:$B$1004=J27,IF(Nummerbuch!$D$5:$D$1004=L27,IF(Nummerbuch!$E$5:$E$1004=M27,0))))</f>
        <v>0</v>
      </c>
      <c r="P27" s="247"/>
      <c r="Q27" s="247"/>
      <c r="R27" s="31"/>
    </row>
    <row r="28" spans="1:18" ht="15" customHeight="1" x14ac:dyDescent="0.2">
      <c r="A28" s="250" t="s">
        <v>9</v>
      </c>
      <c r="B28" s="240" t="s">
        <v>170</v>
      </c>
      <c r="C28" s="240" t="s">
        <v>171</v>
      </c>
      <c r="D28" s="243" t="s">
        <v>138</v>
      </c>
      <c r="E28" s="245">
        <f t="array" ref="E28">SUM(IF(Nummerbuch!$B$5:$B$1171=A28,IF(Nummerbuch!$C$5:$C$1171=B28,IF(Nummerbuch!$D$5:$D$1171=C28,IF(Nummerbuch!$E$5:$E$1171=D28,Nummerbuch!$H$5:$H$1171,0),0),0),0))</f>
        <v>1.31</v>
      </c>
      <c r="F28" s="246">
        <f t="array" ref="F28">COUNT(Nummerbuch!$B$5:$B$1004,IF(Nummerbuch!$B$5:$B$1004=A28,IF(Nummerbuch!$D$5:$D$1004=C28,IF(Nummerbuch!$E$5:$E$1004=D28,0))))</f>
        <v>3</v>
      </c>
      <c r="G28" s="247"/>
      <c r="H28" s="247"/>
      <c r="I28" s="31"/>
      <c r="J28" s="252" t="s">
        <v>25</v>
      </c>
      <c r="K28" s="240" t="s">
        <v>170</v>
      </c>
      <c r="L28" s="240" t="s">
        <v>173</v>
      </c>
      <c r="M28" s="243">
        <v>4</v>
      </c>
      <c r="N28" s="245">
        <f t="array" ref="N28">SUM(IF(Nummerbuch!$B$5:$B$1171=J28,IF(Nummerbuch!$C$5:$C$1171=K28,IF(Nummerbuch!$D$5:$D$1171=L28,IF(Nummerbuch!$E$5:$E$1171=M28,Nummerbuch!$H$5:$H$1171,0),0),0),0))</f>
        <v>0</v>
      </c>
      <c r="O28" s="246">
        <f t="array" ref="O28">COUNT(Nummerbuch!$B$5:$B$1004,IF(Nummerbuch!$B$5:$B$1004=J28,IF(Nummerbuch!$D$5:$D$1004=L28,IF(Nummerbuch!$E$5:$E$1004=M28,0))))</f>
        <v>0</v>
      </c>
      <c r="P28" s="247"/>
      <c r="Q28" s="247"/>
      <c r="R28" s="31"/>
    </row>
    <row r="29" spans="1:18" ht="15" customHeight="1" thickBot="1" x14ac:dyDescent="0.25">
      <c r="A29" s="250" t="s">
        <v>9</v>
      </c>
      <c r="B29" s="240" t="s">
        <v>170</v>
      </c>
      <c r="C29" s="240" t="s">
        <v>171</v>
      </c>
      <c r="D29" s="243" t="s">
        <v>139</v>
      </c>
      <c r="E29" s="245">
        <f t="array" ref="E29">SUM(IF(Nummerbuch!$B$5:$B$1171=A29,IF(Nummerbuch!$C$5:$C$1171=B29,IF(Nummerbuch!$D$5:$D$1171=C29,IF(Nummerbuch!$E$5:$E$1171=D29,Nummerbuch!$H$5:$H$1171,0),0),0),0))</f>
        <v>0</v>
      </c>
      <c r="F29" s="246">
        <f t="array" ref="F29">COUNT(Nummerbuch!$B$5:$B$1004,IF(Nummerbuch!$B$5:$B$1004=A29,IF(Nummerbuch!$D$5:$D$1004=C29,IF(Nummerbuch!$E$5:$E$1004=D29,0))))</f>
        <v>0</v>
      </c>
      <c r="G29" s="247"/>
      <c r="H29" s="247"/>
      <c r="I29" s="31"/>
      <c r="J29" s="252" t="s">
        <v>25</v>
      </c>
      <c r="K29" s="240" t="s">
        <v>170</v>
      </c>
      <c r="L29" s="240" t="s">
        <v>173</v>
      </c>
      <c r="M29" s="243">
        <v>5</v>
      </c>
      <c r="N29" s="245">
        <f t="array" ref="N29">SUM(IF(Nummerbuch!$B$5:$B$1171=J29,IF(Nummerbuch!$C$5:$C$1171=K29,IF(Nummerbuch!$D$5:$D$1171=L29,IF(Nummerbuch!$E$5:$E$1171=M29,Nummerbuch!$H$5:$H$1171,0),0),0),0))</f>
        <v>0</v>
      </c>
      <c r="O29" s="246">
        <f t="array" ref="O29">COUNT(Nummerbuch!$B$5:$B$1004,IF(Nummerbuch!$B$5:$B$1004=J29,IF(Nummerbuch!$D$5:$D$1004=L29,IF(Nummerbuch!$E$5:$E$1004=M29,0))))</f>
        <v>0</v>
      </c>
      <c r="P29" s="247"/>
      <c r="Q29" s="247"/>
      <c r="R29" s="31"/>
    </row>
    <row r="30" spans="1:18" ht="15" customHeight="1" thickBot="1" x14ac:dyDescent="0.25">
      <c r="A30" s="250" t="s">
        <v>9</v>
      </c>
      <c r="B30" s="240" t="s">
        <v>170</v>
      </c>
      <c r="C30" s="240" t="s">
        <v>171</v>
      </c>
      <c r="D30" s="243">
        <v>4</v>
      </c>
      <c r="E30" s="245">
        <f t="array" ref="E30">SUM(IF(Nummerbuch!$B$5:$B$1171=A30,IF(Nummerbuch!$C$5:$C$1171=B30,IF(Nummerbuch!$D$5:$D$1171=C30,IF(Nummerbuch!$E$5:$E$1171=D30,Nummerbuch!$H$5:$H$1171,0),0),0),0))</f>
        <v>1.31</v>
      </c>
      <c r="F30" s="246">
        <f t="array" ref="F30">COUNT(Nummerbuch!$B$5:$B$1004,IF(Nummerbuch!$B$5:$B$1004=A30,IF(Nummerbuch!$D$5:$D$1004=C30,IF(Nummerbuch!$E$5:$E$1004=D30,0))))</f>
        <v>2</v>
      </c>
      <c r="G30" s="247"/>
      <c r="H30" s="247"/>
      <c r="I30" s="31"/>
      <c r="J30" s="252" t="s">
        <v>25</v>
      </c>
      <c r="K30" s="240" t="s">
        <v>170</v>
      </c>
      <c r="L30" s="240" t="s">
        <v>173</v>
      </c>
      <c r="M30" s="242">
        <v>6</v>
      </c>
      <c r="N30" s="245">
        <f t="array" ref="N30">SUM(IF(Nummerbuch!$B$5:$B$1171=J30,IF(Nummerbuch!$C$5:$C$1171=K30,IF(Nummerbuch!$D$5:$D$1171=L30,IF(Nummerbuch!$E$5:$E$1171=M30,Nummerbuch!$H$5:$H$1171,0),0),0),0))</f>
        <v>0</v>
      </c>
      <c r="O30" s="246">
        <f t="array" ref="O30">COUNT(Nummerbuch!$B$5:$B$1004,IF(Nummerbuch!$B$5:$B$1004=J30,IF(Nummerbuch!$D$5:$D$1004=L30,IF(Nummerbuch!$E$5:$E$1004=M30,0))))</f>
        <v>0</v>
      </c>
      <c r="P30" s="560">
        <f>SUM(O24:O30)</f>
        <v>0</v>
      </c>
      <c r="Q30" s="577">
        <f>SUM(N24:N30)</f>
        <v>0</v>
      </c>
      <c r="R30" s="31"/>
    </row>
    <row r="31" spans="1:18" ht="15" customHeight="1" thickBot="1" x14ac:dyDescent="0.25">
      <c r="A31" s="250" t="s">
        <v>9</v>
      </c>
      <c r="B31" s="240" t="s">
        <v>170</v>
      </c>
      <c r="C31" s="240" t="s">
        <v>171</v>
      </c>
      <c r="D31" s="243">
        <v>5</v>
      </c>
      <c r="E31" s="245">
        <f t="array" ref="E31">SUM(IF(Nummerbuch!$B$5:$B$1171=A31,IF(Nummerbuch!$C$5:$C$1171=B31,IF(Nummerbuch!$D$5:$D$1171=C31,IF(Nummerbuch!$E$5:$E$1171=D31,Nummerbuch!$H$5:$H$1171,0),0),0),0))</f>
        <v>1.23</v>
      </c>
      <c r="F31" s="246">
        <f t="array" ref="F31">COUNT(Nummerbuch!$B$5:$B$1004,IF(Nummerbuch!$B$5:$B$1004=A31,IF(Nummerbuch!$D$5:$D$1004=C31,IF(Nummerbuch!$E$5:$E$1004=D31,0))))</f>
        <v>1</v>
      </c>
      <c r="G31" s="247"/>
      <c r="H31" s="247"/>
      <c r="I31" s="31"/>
      <c r="J31" s="252" t="s">
        <v>39</v>
      </c>
      <c r="K31" s="240" t="s">
        <v>170</v>
      </c>
      <c r="L31" s="240" t="s">
        <v>177</v>
      </c>
      <c r="M31" s="243" t="s">
        <v>120</v>
      </c>
      <c r="N31" s="245">
        <f t="array" ref="N31">SUM(IF(Nummerbuch!$B$5:$B$1171=J31,IF(Nummerbuch!$C$5:$C$1171=K31,IF(Nummerbuch!$D$5:$D$1171=L31,IF(Nummerbuch!$E$5:$E$1171=M31,Nummerbuch!$H$5:$H$1171,0),0),0),0))</f>
        <v>0</v>
      </c>
      <c r="O31" s="246">
        <f t="array" ref="O31">COUNT(Nummerbuch!$B$5:$B$1004,IF(Nummerbuch!$B$5:$B$1004=J31,IF(Nummerbuch!$D$5:$D$1004=L31,IF(Nummerbuch!$E$5:$E$1004=M31,0))))</f>
        <v>0</v>
      </c>
      <c r="P31" s="247"/>
      <c r="Q31" s="247"/>
      <c r="R31" s="31"/>
    </row>
    <row r="32" spans="1:18" ht="15" customHeight="1" thickBot="1" x14ac:dyDescent="0.25">
      <c r="A32" s="250" t="s">
        <v>9</v>
      </c>
      <c r="B32" s="240" t="s">
        <v>170</v>
      </c>
      <c r="C32" s="240" t="s">
        <v>171</v>
      </c>
      <c r="D32" s="242">
        <v>6</v>
      </c>
      <c r="E32" s="245">
        <f t="array" ref="E32">SUM(IF(Nummerbuch!$B$5:$B$1171=A32,IF(Nummerbuch!$C$5:$C$1171=B32,IF(Nummerbuch!$D$5:$D$1171=C32,IF(Nummerbuch!$E$5:$E$1171=D32,Nummerbuch!$H$5:$H$1171,0),0),0),0))</f>
        <v>0</v>
      </c>
      <c r="F32" s="246">
        <f t="array" ref="F32">COUNT(Nummerbuch!$B$5:$B$1004,IF(Nummerbuch!$B$5:$B$1004=A32,IF(Nummerbuch!$D$5:$D$1004=C32,IF(Nummerbuch!$E$5:$E$1004=D32,0))))</f>
        <v>0</v>
      </c>
      <c r="G32" s="560">
        <f>SUM(F26:F32)</f>
        <v>7</v>
      </c>
      <c r="H32" s="577">
        <f>SUM(E26:E32)</f>
        <v>4.16</v>
      </c>
      <c r="I32" s="32"/>
      <c r="J32" s="252" t="s">
        <v>39</v>
      </c>
      <c r="K32" s="240" t="s">
        <v>170</v>
      </c>
      <c r="L32" s="240" t="s">
        <v>177</v>
      </c>
      <c r="M32" s="242" t="s">
        <v>131</v>
      </c>
      <c r="N32" s="245">
        <f t="array" ref="N32">SUM(IF(Nummerbuch!$B$5:$B$1171=J32,IF(Nummerbuch!$C$5:$C$1171=K32,IF(Nummerbuch!$D$5:$D$1171=L32,IF(Nummerbuch!$E$5:$E$1171=M32,Nummerbuch!$H$5:$H$1171,0),0),0),0))</f>
        <v>0</v>
      </c>
      <c r="O32" s="246">
        <f t="array" ref="O32">COUNT(Nummerbuch!$B$5:$B$1004,IF(Nummerbuch!$B$5:$B$1004=J32,IF(Nummerbuch!$D$5:$D$1004=L32,IF(Nummerbuch!$E$5:$E$1004=M32,0))))</f>
        <v>0</v>
      </c>
      <c r="P32" s="247"/>
      <c r="Q32" s="247"/>
      <c r="R32" s="31"/>
    </row>
    <row r="33" spans="1:18" ht="15" customHeight="1" x14ac:dyDescent="0.2">
      <c r="A33" s="250" t="s">
        <v>9</v>
      </c>
      <c r="B33" s="240" t="s">
        <v>170</v>
      </c>
      <c r="C33" s="240" t="s">
        <v>172</v>
      </c>
      <c r="D33" s="243" t="s">
        <v>120</v>
      </c>
      <c r="E33" s="245">
        <f t="array" ref="E33">SUM(IF(Nummerbuch!$B$5:$B$1171=A33,IF(Nummerbuch!$C$5:$C$1171=B33,IF(Nummerbuch!$D$5:$D$1171=C33,IF(Nummerbuch!$E$5:$E$1171=D33,Nummerbuch!$H$5:$H$1171,0),0),0),0))</f>
        <v>0</v>
      </c>
      <c r="F33" s="246">
        <f t="array" ref="F33">COUNT(Nummerbuch!$B$5:$B$1004,IF(Nummerbuch!$B$5:$B$1004=A33,IF(Nummerbuch!$D$5:$D$1004=C33,IF(Nummerbuch!$E$5:$E$1004=D33,0))))</f>
        <v>0</v>
      </c>
      <c r="G33" s="247"/>
      <c r="H33" s="247"/>
      <c r="I33" s="31"/>
      <c r="J33" s="252" t="s">
        <v>39</v>
      </c>
      <c r="K33" s="240" t="s">
        <v>170</v>
      </c>
      <c r="L33" s="240" t="s">
        <v>177</v>
      </c>
      <c r="M33" s="242" t="s">
        <v>138</v>
      </c>
      <c r="N33" s="245">
        <f t="array" ref="N33">SUM(IF(Nummerbuch!$B$5:$B$1171=J33,IF(Nummerbuch!$C$5:$C$1171=K33,IF(Nummerbuch!$D$5:$D$1171=L33,IF(Nummerbuch!$E$5:$E$1171=M33,Nummerbuch!$H$5:$H$1171,0),0),0),0))</f>
        <v>0</v>
      </c>
      <c r="O33" s="246">
        <f t="array" ref="O33">COUNT(Nummerbuch!$B$5:$B$1004,IF(Nummerbuch!$B$5:$B$1004=J33,IF(Nummerbuch!$D$5:$D$1004=L33,IF(Nummerbuch!$E$5:$E$1004=M33,0))))</f>
        <v>0</v>
      </c>
      <c r="P33" s="247"/>
      <c r="Q33" s="247"/>
      <c r="R33" s="31"/>
    </row>
    <row r="34" spans="1:18" ht="15" customHeight="1" x14ac:dyDescent="0.2">
      <c r="A34" s="250" t="s">
        <v>9</v>
      </c>
      <c r="B34" s="240" t="s">
        <v>170</v>
      </c>
      <c r="C34" s="240" t="s">
        <v>172</v>
      </c>
      <c r="D34" s="243" t="s">
        <v>131</v>
      </c>
      <c r="E34" s="245">
        <f t="array" ref="E34">SUM(IF(Nummerbuch!$B$5:$B$1171=A34,IF(Nummerbuch!$C$5:$C$1171=B34,IF(Nummerbuch!$D$5:$D$1171=C34,IF(Nummerbuch!$E$5:$E$1171=D34,Nummerbuch!$H$5:$H$1171,0),0),0),0))</f>
        <v>0.25</v>
      </c>
      <c r="F34" s="246">
        <f t="array" ref="F34">COUNT(Nummerbuch!$B$5:$B$1004,IF(Nummerbuch!$B$5:$B$1004=A34,IF(Nummerbuch!$D$5:$D$1004=C34,IF(Nummerbuch!$E$5:$E$1004=D34,0))))</f>
        <v>1</v>
      </c>
      <c r="G34" s="247"/>
      <c r="H34" s="247"/>
      <c r="I34" s="31"/>
      <c r="J34" s="252" t="s">
        <v>39</v>
      </c>
      <c r="K34" s="240" t="s">
        <v>170</v>
      </c>
      <c r="L34" s="240" t="s">
        <v>177</v>
      </c>
      <c r="M34" s="242" t="s">
        <v>139</v>
      </c>
      <c r="N34" s="245">
        <f t="array" ref="N34">SUM(IF(Nummerbuch!$B$5:$B$1171=J34,IF(Nummerbuch!$C$5:$C$1171=K34,IF(Nummerbuch!$D$5:$D$1171=L34,IF(Nummerbuch!$E$5:$E$1171=M34,Nummerbuch!$H$5:$H$1171,0),0),0),0))</f>
        <v>0</v>
      </c>
      <c r="O34" s="246">
        <f t="array" ref="O34">COUNT(Nummerbuch!$B$5:$B$1004,IF(Nummerbuch!$B$5:$B$1004=J34,IF(Nummerbuch!$D$5:$D$1004=L34,IF(Nummerbuch!$E$5:$E$1004=M34,0))))</f>
        <v>0</v>
      </c>
      <c r="P34" s="247"/>
      <c r="Q34" s="247"/>
      <c r="R34" s="31"/>
    </row>
    <row r="35" spans="1:18" ht="15" customHeight="1" x14ac:dyDescent="0.2">
      <c r="A35" s="250" t="s">
        <v>9</v>
      </c>
      <c r="B35" s="240" t="s">
        <v>170</v>
      </c>
      <c r="C35" s="240" t="s">
        <v>172</v>
      </c>
      <c r="D35" s="243" t="s">
        <v>138</v>
      </c>
      <c r="E35" s="245">
        <f t="array" ref="E35">SUM(IF(Nummerbuch!$B$5:$B$1171=A35,IF(Nummerbuch!$C$5:$C$1171=B35,IF(Nummerbuch!$D$5:$D$1171=C35,IF(Nummerbuch!$E$5:$E$1171=D35,Nummerbuch!$H$5:$H$1171,0),0),0),0))</f>
        <v>0</v>
      </c>
      <c r="F35" s="246">
        <f t="array" ref="F35">COUNT(Nummerbuch!$B$5:$B$1004,IF(Nummerbuch!$B$5:$B$1004=A35,IF(Nummerbuch!$D$5:$D$1004=C35,IF(Nummerbuch!$E$5:$E$1004=D35,0))))</f>
        <v>0</v>
      </c>
      <c r="G35" s="247"/>
      <c r="H35" s="247"/>
      <c r="I35" s="31"/>
      <c r="J35" s="252" t="s">
        <v>39</v>
      </c>
      <c r="K35" s="240" t="s">
        <v>170</v>
      </c>
      <c r="L35" s="240" t="s">
        <v>177</v>
      </c>
      <c r="M35" s="242">
        <v>4</v>
      </c>
      <c r="N35" s="245">
        <f t="array" ref="N35">SUM(IF(Nummerbuch!$B$5:$B$1171=J35,IF(Nummerbuch!$C$5:$C$1171=K35,IF(Nummerbuch!$D$5:$D$1171=L35,IF(Nummerbuch!$E$5:$E$1171=M35,Nummerbuch!$H$5:$H$1171,0),0),0),0))</f>
        <v>0</v>
      </c>
      <c r="O35" s="246">
        <f t="array" ref="O35">COUNT(Nummerbuch!$B$5:$B$1004,IF(Nummerbuch!$B$5:$B$1004=J35,IF(Nummerbuch!$D$5:$D$1004=L35,IF(Nummerbuch!$E$5:$E$1004=M35,0))))</f>
        <v>0</v>
      </c>
      <c r="P35" s="247"/>
      <c r="Q35" s="247"/>
      <c r="R35" s="31"/>
    </row>
    <row r="36" spans="1:18" ht="15" customHeight="1" thickBot="1" x14ac:dyDescent="0.25">
      <c r="A36" s="250" t="s">
        <v>9</v>
      </c>
      <c r="B36" s="240" t="s">
        <v>170</v>
      </c>
      <c r="C36" s="240" t="s">
        <v>172</v>
      </c>
      <c r="D36" s="243" t="s">
        <v>139</v>
      </c>
      <c r="E36" s="245">
        <f t="array" ref="E36">SUM(IF(Nummerbuch!$B$5:$B$1171=A36,IF(Nummerbuch!$C$5:$C$1171=B36,IF(Nummerbuch!$D$5:$D$1171=C36,IF(Nummerbuch!$E$5:$E$1171=D36,Nummerbuch!$H$5:$H$1171,0),0),0),0))</f>
        <v>0</v>
      </c>
      <c r="F36" s="246">
        <f t="array" ref="F36">COUNT(Nummerbuch!$B$5:$B$1004,IF(Nummerbuch!$B$5:$B$1004=A36,IF(Nummerbuch!$D$5:$D$1004=C36,IF(Nummerbuch!$E$5:$E$1004=D36,0))))</f>
        <v>0</v>
      </c>
      <c r="G36" s="247"/>
      <c r="H36" s="247"/>
      <c r="I36" s="31"/>
      <c r="J36" s="252" t="s">
        <v>39</v>
      </c>
      <c r="K36" s="240" t="s">
        <v>170</v>
      </c>
      <c r="L36" s="240" t="s">
        <v>177</v>
      </c>
      <c r="M36" s="242">
        <v>5</v>
      </c>
      <c r="N36" s="245">
        <f t="array" ref="N36">SUM(IF(Nummerbuch!$B$5:$B$1171=J36,IF(Nummerbuch!$C$5:$C$1171=K36,IF(Nummerbuch!$D$5:$D$1171=L36,IF(Nummerbuch!$E$5:$E$1171=M36,Nummerbuch!$H$5:$H$1171,0),0),0),0))</f>
        <v>0</v>
      </c>
      <c r="O36" s="246">
        <f t="array" ref="O36">COUNT(Nummerbuch!$B$5:$B$1004,IF(Nummerbuch!$B$5:$B$1004=J36,IF(Nummerbuch!$D$5:$D$1004=L36,IF(Nummerbuch!$E$5:$E$1004=M36,0))))</f>
        <v>0</v>
      </c>
      <c r="P36" s="247"/>
      <c r="Q36" s="247"/>
      <c r="R36" s="31"/>
    </row>
    <row r="37" spans="1:18" ht="15" customHeight="1" thickBot="1" x14ac:dyDescent="0.25">
      <c r="A37" s="250" t="s">
        <v>9</v>
      </c>
      <c r="B37" s="240" t="s">
        <v>170</v>
      </c>
      <c r="C37" s="240" t="s">
        <v>172</v>
      </c>
      <c r="D37" s="243">
        <v>4</v>
      </c>
      <c r="E37" s="245">
        <f t="array" ref="E37">SUM(IF(Nummerbuch!$B$5:$B$1171=A37,IF(Nummerbuch!$C$5:$C$1171=B37,IF(Nummerbuch!$D$5:$D$1171=C37,IF(Nummerbuch!$E$5:$E$1171=D37,Nummerbuch!$H$5:$H$1171,0),0),0),0))</f>
        <v>0</v>
      </c>
      <c r="F37" s="246">
        <f t="array" ref="F37">COUNT(Nummerbuch!$B$5:$B$1004,IF(Nummerbuch!$B$5:$B$1004=A37,IF(Nummerbuch!$D$5:$D$1004=C37,IF(Nummerbuch!$E$5:$E$1004=D37,0))))</f>
        <v>0</v>
      </c>
      <c r="G37" s="247"/>
      <c r="H37" s="247"/>
      <c r="I37" s="31"/>
      <c r="J37" s="252" t="s">
        <v>39</v>
      </c>
      <c r="K37" s="240" t="s">
        <v>170</v>
      </c>
      <c r="L37" s="240" t="s">
        <v>177</v>
      </c>
      <c r="M37" s="242">
        <v>6</v>
      </c>
      <c r="N37" s="245">
        <f t="array" ref="N37">SUM(IF(Nummerbuch!$B$5:$B$1171=J37,IF(Nummerbuch!$C$5:$C$1171=K37,IF(Nummerbuch!$D$5:$D$1171=L37,IF(Nummerbuch!$E$5:$E$1171=M37,Nummerbuch!$H$5:$H$1171,0),0),0),0))</f>
        <v>0</v>
      </c>
      <c r="O37" s="246">
        <f t="array" ref="O37">COUNT(Nummerbuch!$B$5:$B$1004,IF(Nummerbuch!$B$5:$B$1004=J37,IF(Nummerbuch!$D$5:$D$1004=L37,IF(Nummerbuch!$E$5:$E$1004=M37,0))))</f>
        <v>0</v>
      </c>
      <c r="P37" s="560">
        <f>SUM(O31:O37)</f>
        <v>0</v>
      </c>
      <c r="Q37" s="578">
        <f>SUM(N31:N37)</f>
        <v>0</v>
      </c>
      <c r="R37" s="31"/>
    </row>
    <row r="38" spans="1:18" ht="15" customHeight="1" thickBot="1" x14ac:dyDescent="0.25">
      <c r="A38" s="250" t="s">
        <v>9</v>
      </c>
      <c r="B38" s="240" t="s">
        <v>170</v>
      </c>
      <c r="C38" s="240" t="s">
        <v>172</v>
      </c>
      <c r="D38" s="243">
        <v>5</v>
      </c>
      <c r="E38" s="245">
        <f t="array" ref="E38">SUM(IF(Nummerbuch!$B$5:$B$1171=A38,IF(Nummerbuch!$C$5:$C$1171=B38,IF(Nummerbuch!$D$5:$D$1171=C38,IF(Nummerbuch!$E$5:$E$1171=D38,Nummerbuch!$H$5:$H$1171,0),0),0),0))</f>
        <v>0</v>
      </c>
      <c r="F38" s="246">
        <f t="array" ref="F38">COUNT(Nummerbuch!$B$5:$B$1004,IF(Nummerbuch!$B$5:$B$1004=A38,IF(Nummerbuch!$D$5:$D$1004=C38,IF(Nummerbuch!$E$5:$E$1004=D38,0))))</f>
        <v>0</v>
      </c>
      <c r="G38" s="247"/>
      <c r="H38" s="247"/>
      <c r="I38" s="31"/>
      <c r="J38" s="252" t="s">
        <v>39</v>
      </c>
      <c r="K38" s="240" t="s">
        <v>170</v>
      </c>
      <c r="L38" s="240" t="s">
        <v>171</v>
      </c>
      <c r="M38" s="243" t="s">
        <v>120</v>
      </c>
      <c r="N38" s="245">
        <f t="array" ref="N38">SUM(IF(Nummerbuch!$B$5:$B$1171=J38,IF(Nummerbuch!$C$5:$C$1171=K38,IF(Nummerbuch!$D$5:$D$1171=L38,IF(Nummerbuch!$E$5:$E$1171=M38,Nummerbuch!$H$5:$H$1171,0),0),0),0))</f>
        <v>0</v>
      </c>
      <c r="O38" s="246">
        <f t="array" ref="O38">COUNT(Nummerbuch!$B$5:$B$1004,IF(Nummerbuch!$B$5:$B$1004=J38,IF(Nummerbuch!$D$5:$D$1004=L38,IF(Nummerbuch!$E$5:$E$1004=M38,0))))</f>
        <v>0</v>
      </c>
      <c r="P38" s="247"/>
      <c r="Q38" s="247"/>
      <c r="R38" s="31"/>
    </row>
    <row r="39" spans="1:18" ht="15" customHeight="1" thickBot="1" x14ac:dyDescent="0.25">
      <c r="A39" s="250" t="s">
        <v>9</v>
      </c>
      <c r="B39" s="240" t="s">
        <v>170</v>
      </c>
      <c r="C39" s="240" t="s">
        <v>172</v>
      </c>
      <c r="D39" s="242">
        <v>6</v>
      </c>
      <c r="E39" s="245">
        <f t="array" ref="E39">SUM(IF(Nummerbuch!$B$5:$B$1171=A39,IF(Nummerbuch!$C$5:$C$1171=B39,IF(Nummerbuch!$D$5:$D$1171=C39,IF(Nummerbuch!$E$5:$E$1171=D39,Nummerbuch!$H$5:$H$1171,0),0),0),0))</f>
        <v>0</v>
      </c>
      <c r="F39" s="246">
        <f t="array" ref="F39">COUNT(Nummerbuch!$B$5:$B$1004,IF(Nummerbuch!$B$5:$B$1004=A39,IF(Nummerbuch!$D$5:$D$1004=C39,IF(Nummerbuch!$E$5:$E$1004=D39,0))))</f>
        <v>0</v>
      </c>
      <c r="G39" s="560">
        <f>SUM(F33:F39)</f>
        <v>1</v>
      </c>
      <c r="H39" s="578">
        <f>SUM(E33:E39)</f>
        <v>0.25</v>
      </c>
      <c r="I39" s="32"/>
      <c r="J39" s="252" t="s">
        <v>39</v>
      </c>
      <c r="K39" s="240" t="s">
        <v>170</v>
      </c>
      <c r="L39" s="240" t="s">
        <v>171</v>
      </c>
      <c r="M39" s="243" t="s">
        <v>131</v>
      </c>
      <c r="N39" s="245">
        <f t="array" ref="N39">SUM(IF(Nummerbuch!$B$5:$B$1171=J39,IF(Nummerbuch!$C$5:$C$1171=K39,IF(Nummerbuch!$D$5:$D$1171=L39,IF(Nummerbuch!$E$5:$E$1171=M39,Nummerbuch!$H$5:$H$1171,0),0),0),0))</f>
        <v>0</v>
      </c>
      <c r="O39" s="246">
        <f t="array" ref="O39">COUNT(Nummerbuch!$B$5:$B$1004,IF(Nummerbuch!$B$5:$B$1004=J39,IF(Nummerbuch!$D$5:$D$1004=L39,IF(Nummerbuch!$E$5:$E$1004=M39,0))))</f>
        <v>0</v>
      </c>
      <c r="P39" s="247"/>
      <c r="Q39" s="247"/>
      <c r="R39" s="31"/>
    </row>
    <row r="40" spans="1:18" ht="15" customHeight="1" x14ac:dyDescent="0.2">
      <c r="A40" s="250" t="s">
        <v>9</v>
      </c>
      <c r="B40" s="240" t="s">
        <v>170</v>
      </c>
      <c r="C40" s="240" t="s">
        <v>173</v>
      </c>
      <c r="D40" s="243" t="s">
        <v>120</v>
      </c>
      <c r="E40" s="245">
        <f t="array" ref="E40">SUM(IF(Nummerbuch!$B$5:$B$1171=A40,IF(Nummerbuch!$C$5:$C$1171=B40,IF(Nummerbuch!$D$5:$D$1171=C40,IF(Nummerbuch!$E$5:$E$1171=D40,Nummerbuch!$H$5:$H$1171,0),0),0),0))</f>
        <v>0</v>
      </c>
      <c r="F40" s="246">
        <f t="array" ref="F40">COUNT(Nummerbuch!$B$5:$B$1004,IF(Nummerbuch!$B$5:$B$1004=A40,IF(Nummerbuch!$D$5:$D$1004=C40,IF(Nummerbuch!$E$5:$E$1004=D40,0))))</f>
        <v>0</v>
      </c>
      <c r="G40" s="247"/>
      <c r="H40" s="247"/>
      <c r="I40" s="31"/>
      <c r="J40" s="252" t="s">
        <v>39</v>
      </c>
      <c r="K40" s="240" t="s">
        <v>170</v>
      </c>
      <c r="L40" s="240" t="s">
        <v>171</v>
      </c>
      <c r="M40" s="243" t="s">
        <v>138</v>
      </c>
      <c r="N40" s="245">
        <f t="array" ref="N40">SUM(IF(Nummerbuch!$B$5:$B$1171=J40,IF(Nummerbuch!$C$5:$C$1171=K40,IF(Nummerbuch!$D$5:$D$1171=L40,IF(Nummerbuch!$E$5:$E$1171=M40,Nummerbuch!$H$5:$H$1171,0),0),0),0))</f>
        <v>0</v>
      </c>
      <c r="O40" s="246">
        <f t="array" ref="O40">COUNT(Nummerbuch!$B$5:$B$1004,IF(Nummerbuch!$B$5:$B$1004=J40,IF(Nummerbuch!$D$5:$D$1004=L40,IF(Nummerbuch!$E$5:$E$1004=M40,0))))</f>
        <v>0</v>
      </c>
      <c r="P40" s="247"/>
      <c r="Q40" s="247"/>
      <c r="R40" s="31"/>
    </row>
    <row r="41" spans="1:18" ht="15" customHeight="1" x14ac:dyDescent="0.2">
      <c r="A41" s="250" t="s">
        <v>9</v>
      </c>
      <c r="B41" s="240" t="s">
        <v>170</v>
      </c>
      <c r="C41" s="240" t="s">
        <v>173</v>
      </c>
      <c r="D41" s="243" t="s">
        <v>131</v>
      </c>
      <c r="E41" s="245">
        <f t="array" ref="E41">SUM(IF(Nummerbuch!$B$5:$B$1171=A41,IF(Nummerbuch!$C$5:$C$1171=B41,IF(Nummerbuch!$D$5:$D$1171=C41,IF(Nummerbuch!$E$5:$E$1171=D41,Nummerbuch!$H$5:$H$1171,0),0),0),0))</f>
        <v>0</v>
      </c>
      <c r="F41" s="246">
        <f t="array" ref="F41">COUNT(Nummerbuch!$B$5:$B$1004,IF(Nummerbuch!$B$5:$B$1004=A41,IF(Nummerbuch!$D$5:$D$1004=C41,IF(Nummerbuch!$E$5:$E$1004=D41,0))))</f>
        <v>0</v>
      </c>
      <c r="G41" s="247"/>
      <c r="H41" s="247"/>
      <c r="I41" s="31"/>
      <c r="J41" s="252" t="s">
        <v>39</v>
      </c>
      <c r="K41" s="240" t="s">
        <v>170</v>
      </c>
      <c r="L41" s="240" t="s">
        <v>171</v>
      </c>
      <c r="M41" s="243" t="s">
        <v>139</v>
      </c>
      <c r="N41" s="245">
        <f t="array" ref="N41">SUM(IF(Nummerbuch!$B$5:$B$1171=J41,IF(Nummerbuch!$C$5:$C$1171=K41,IF(Nummerbuch!$D$5:$D$1171=L41,IF(Nummerbuch!$E$5:$E$1171=M41,Nummerbuch!$H$5:$H$1171,0),0),0),0))</f>
        <v>0</v>
      </c>
      <c r="O41" s="246">
        <f t="array" ref="O41">COUNT(Nummerbuch!$B$5:$B$1004,IF(Nummerbuch!$B$5:$B$1004=J41,IF(Nummerbuch!$D$5:$D$1004=L41,IF(Nummerbuch!$E$5:$E$1004=M41,0))))</f>
        <v>0</v>
      </c>
      <c r="P41" s="247"/>
      <c r="Q41" s="247"/>
      <c r="R41" s="31"/>
    </row>
    <row r="42" spans="1:18" ht="15" customHeight="1" x14ac:dyDescent="0.2">
      <c r="A42" s="250" t="s">
        <v>9</v>
      </c>
      <c r="B42" s="240" t="s">
        <v>170</v>
      </c>
      <c r="C42" s="240" t="s">
        <v>173</v>
      </c>
      <c r="D42" s="243" t="s">
        <v>138</v>
      </c>
      <c r="E42" s="245">
        <f t="array" ref="E42">SUM(IF(Nummerbuch!$B$5:$B$1171=A42,IF(Nummerbuch!$C$5:$C$1171=B42,IF(Nummerbuch!$D$5:$D$1171=C42,IF(Nummerbuch!$E$5:$E$1171=D42,Nummerbuch!$H$5:$H$1171,0),0),0),0))</f>
        <v>0</v>
      </c>
      <c r="F42" s="246">
        <f t="array" ref="F42">COUNT(Nummerbuch!$B$5:$B$1004,IF(Nummerbuch!$B$5:$B$1004=A42,IF(Nummerbuch!$D$5:$D$1004=C42,IF(Nummerbuch!$E$5:$E$1004=D42,0))))</f>
        <v>0</v>
      </c>
      <c r="G42" s="247"/>
      <c r="H42" s="247"/>
      <c r="I42" s="31"/>
      <c r="J42" s="252" t="s">
        <v>39</v>
      </c>
      <c r="K42" s="240" t="s">
        <v>170</v>
      </c>
      <c r="L42" s="240" t="s">
        <v>171</v>
      </c>
      <c r="M42" s="243">
        <v>4</v>
      </c>
      <c r="N42" s="245">
        <f t="array" ref="N42">SUM(IF(Nummerbuch!$B$5:$B$1171=J42,IF(Nummerbuch!$C$5:$C$1171=K42,IF(Nummerbuch!$D$5:$D$1171=L42,IF(Nummerbuch!$E$5:$E$1171=M42,Nummerbuch!$H$5:$H$1171,0),0),0),0))</f>
        <v>0</v>
      </c>
      <c r="O42" s="246">
        <f t="array" ref="O42">COUNT(Nummerbuch!$B$5:$B$1004,IF(Nummerbuch!$B$5:$B$1004=J42,IF(Nummerbuch!$D$5:$D$1004=L42,IF(Nummerbuch!$E$5:$E$1004=M42,0))))</f>
        <v>0</v>
      </c>
      <c r="P42" s="247"/>
      <c r="Q42" s="247"/>
      <c r="R42" s="31"/>
    </row>
    <row r="43" spans="1:18" ht="15" customHeight="1" thickBot="1" x14ac:dyDescent="0.25">
      <c r="A43" s="250" t="s">
        <v>9</v>
      </c>
      <c r="B43" s="240" t="s">
        <v>170</v>
      </c>
      <c r="C43" s="240" t="s">
        <v>173</v>
      </c>
      <c r="D43" s="243" t="s">
        <v>139</v>
      </c>
      <c r="E43" s="245">
        <f t="array" ref="E43">SUM(IF(Nummerbuch!$B$5:$B$1171=A43,IF(Nummerbuch!$C$5:$C$1171=B43,IF(Nummerbuch!$D$5:$D$1171=C43,IF(Nummerbuch!$E$5:$E$1171=D43,Nummerbuch!$H$5:$H$1171,0),0),0),0))</f>
        <v>0</v>
      </c>
      <c r="F43" s="246">
        <f t="array" ref="F43">COUNT(Nummerbuch!$B$5:$B$1004,IF(Nummerbuch!$B$5:$B$1004=A43,IF(Nummerbuch!$D$5:$D$1004=C43,IF(Nummerbuch!$E$5:$E$1004=D43,0))))</f>
        <v>0</v>
      </c>
      <c r="G43" s="247"/>
      <c r="H43" s="247"/>
      <c r="I43" s="31"/>
      <c r="J43" s="252" t="s">
        <v>39</v>
      </c>
      <c r="K43" s="240" t="s">
        <v>170</v>
      </c>
      <c r="L43" s="240" t="s">
        <v>171</v>
      </c>
      <c r="M43" s="243">
        <v>5</v>
      </c>
      <c r="N43" s="245">
        <f t="array" ref="N43">SUM(IF(Nummerbuch!$B$5:$B$1171=J43,IF(Nummerbuch!$C$5:$C$1171=K43,IF(Nummerbuch!$D$5:$D$1171=L43,IF(Nummerbuch!$E$5:$E$1171=M43,Nummerbuch!$H$5:$H$1171,0),0),0),0))</f>
        <v>0</v>
      </c>
      <c r="O43" s="246">
        <f t="array" ref="O43">COUNT(Nummerbuch!$B$5:$B$1004,IF(Nummerbuch!$B$5:$B$1004=J43,IF(Nummerbuch!$D$5:$D$1004=L43,IF(Nummerbuch!$E$5:$E$1004=M43,0))))</f>
        <v>0</v>
      </c>
      <c r="P43" s="247"/>
      <c r="Q43" s="247"/>
      <c r="R43" s="31"/>
    </row>
    <row r="44" spans="1:18" ht="15" customHeight="1" thickBot="1" x14ac:dyDescent="0.25">
      <c r="A44" s="250" t="s">
        <v>9</v>
      </c>
      <c r="B44" s="240" t="s">
        <v>170</v>
      </c>
      <c r="C44" s="240" t="s">
        <v>173</v>
      </c>
      <c r="D44" s="243">
        <v>4</v>
      </c>
      <c r="E44" s="245">
        <f t="array" ref="E44">SUM(IF(Nummerbuch!$B$5:$B$1171=A44,IF(Nummerbuch!$C$5:$C$1171=B44,IF(Nummerbuch!$D$5:$D$1171=C44,IF(Nummerbuch!$E$5:$E$1171=D44,Nummerbuch!$H$5:$H$1171,0),0),0),0))</f>
        <v>0</v>
      </c>
      <c r="F44" s="246">
        <f t="array" ref="F44">COUNT(Nummerbuch!$B$5:$B$1004,IF(Nummerbuch!$B$5:$B$1004=A44,IF(Nummerbuch!$D$5:$D$1004=C44,IF(Nummerbuch!$E$5:$E$1004=D44,0))))</f>
        <v>0</v>
      </c>
      <c r="G44" s="247"/>
      <c r="H44" s="247"/>
      <c r="I44" s="31"/>
      <c r="J44" s="252" t="s">
        <v>39</v>
      </c>
      <c r="K44" s="240" t="s">
        <v>170</v>
      </c>
      <c r="L44" s="240" t="s">
        <v>171</v>
      </c>
      <c r="M44" s="242">
        <v>6</v>
      </c>
      <c r="N44" s="245">
        <f t="array" ref="N44">SUM(IF(Nummerbuch!$B$5:$B$1171=J44,IF(Nummerbuch!$C$5:$C$1171=K44,IF(Nummerbuch!$D$5:$D$1171=L44,IF(Nummerbuch!$E$5:$E$1171=M44,Nummerbuch!$H$5:$H$1171,0),0),0),0))</f>
        <v>0</v>
      </c>
      <c r="O44" s="246">
        <f t="array" ref="O44">COUNT(Nummerbuch!$B$5:$B$1004,IF(Nummerbuch!$B$5:$B$1004=J44,IF(Nummerbuch!$D$5:$D$1004=L44,IF(Nummerbuch!$E$5:$E$1004=M44,0))))</f>
        <v>0</v>
      </c>
      <c r="P44" s="560">
        <f>SUM(O38:O44)</f>
        <v>0</v>
      </c>
      <c r="Q44" s="578">
        <f>SUM(N38:N44)</f>
        <v>0</v>
      </c>
      <c r="R44" s="31"/>
    </row>
    <row r="45" spans="1:18" ht="15" customHeight="1" thickBot="1" x14ac:dyDescent="0.25">
      <c r="A45" s="250" t="s">
        <v>9</v>
      </c>
      <c r="B45" s="240" t="s">
        <v>170</v>
      </c>
      <c r="C45" s="240" t="s">
        <v>173</v>
      </c>
      <c r="D45" s="243">
        <v>5</v>
      </c>
      <c r="E45" s="245">
        <f t="array" ref="E45">SUM(IF(Nummerbuch!$B$5:$B$1171=A45,IF(Nummerbuch!$C$5:$C$1171=B45,IF(Nummerbuch!$D$5:$D$1171=C45,IF(Nummerbuch!$E$5:$E$1171=D45,Nummerbuch!$H$5:$H$1171,0),0),0),0))</f>
        <v>0</v>
      </c>
      <c r="F45" s="246">
        <f t="array" ref="F45">COUNT(Nummerbuch!$B$5:$B$1004,IF(Nummerbuch!$B$5:$B$1004=A45,IF(Nummerbuch!$D$5:$D$1004=C45,IF(Nummerbuch!$E$5:$E$1004=D45,0))))</f>
        <v>0</v>
      </c>
      <c r="G45" s="247"/>
      <c r="H45" s="247"/>
      <c r="I45" s="31"/>
      <c r="J45" s="252" t="s">
        <v>39</v>
      </c>
      <c r="K45" s="240" t="s">
        <v>170</v>
      </c>
      <c r="L45" s="240" t="s">
        <v>172</v>
      </c>
      <c r="M45" s="243" t="s">
        <v>120</v>
      </c>
      <c r="N45" s="245">
        <f t="array" ref="N45">SUM(IF(Nummerbuch!$B$5:$B$1171=J45,IF(Nummerbuch!$C$5:$C$1171=K45,IF(Nummerbuch!$D$5:$D$1171=L45,IF(Nummerbuch!$E$5:$E$1171=M45,Nummerbuch!$H$5:$H$1171,0),0),0),0))</f>
        <v>0</v>
      </c>
      <c r="O45" s="246">
        <f t="array" ref="O45">COUNT(Nummerbuch!$B$5:$B$1004,IF(Nummerbuch!$B$5:$B$1004=J45,IF(Nummerbuch!$D$5:$D$1004=L45,IF(Nummerbuch!$E$5:$E$1004=M45,0))))</f>
        <v>0</v>
      </c>
      <c r="P45" s="247"/>
      <c r="Q45" s="247"/>
      <c r="R45" s="31"/>
    </row>
    <row r="46" spans="1:18" ht="15" customHeight="1" thickBot="1" x14ac:dyDescent="0.25">
      <c r="A46" s="250" t="s">
        <v>9</v>
      </c>
      <c r="B46" s="240" t="s">
        <v>170</v>
      </c>
      <c r="C46" s="240" t="s">
        <v>173</v>
      </c>
      <c r="D46" s="242">
        <v>6</v>
      </c>
      <c r="E46" s="245">
        <f t="array" ref="E46">SUM(IF(Nummerbuch!$B$5:$B$1171=A46,IF(Nummerbuch!$C$5:$C$1171=B46,IF(Nummerbuch!$D$5:$D$1171=C46,IF(Nummerbuch!$E$5:$E$1171=D46,Nummerbuch!$H$5:$H$1171,0),0),0),0))</f>
        <v>0</v>
      </c>
      <c r="F46" s="246">
        <f t="array" ref="F46">COUNT(Nummerbuch!$B$5:$B$1004,IF(Nummerbuch!$B$5:$B$1004=A46,IF(Nummerbuch!$D$5:$D$1004=C46,IF(Nummerbuch!$E$5:$E$1004=D46,0))))</f>
        <v>0</v>
      </c>
      <c r="G46" s="560">
        <f>SUM(F40:F46)</f>
        <v>0</v>
      </c>
      <c r="H46" s="578">
        <f>SUM(E40:E46)</f>
        <v>0</v>
      </c>
      <c r="I46" s="32"/>
      <c r="J46" s="252" t="s">
        <v>39</v>
      </c>
      <c r="K46" s="240" t="s">
        <v>170</v>
      </c>
      <c r="L46" s="240" t="s">
        <v>172</v>
      </c>
      <c r="M46" s="243" t="s">
        <v>131</v>
      </c>
      <c r="N46" s="245">
        <f t="array" ref="N46">SUM(IF(Nummerbuch!$B$5:$B$1171=J46,IF(Nummerbuch!$C$5:$C$1171=K46,IF(Nummerbuch!$D$5:$D$1171=L46,IF(Nummerbuch!$E$5:$E$1171=M46,Nummerbuch!$H$5:$H$1171,0),0),0),0))</f>
        <v>0</v>
      </c>
      <c r="O46" s="246">
        <f t="array" ref="O46">COUNT(Nummerbuch!$B$5:$B$1004,IF(Nummerbuch!$B$5:$B$1004=J46,IF(Nummerbuch!$D$5:$D$1004=L46,IF(Nummerbuch!$E$5:$E$1004=M46,0))))</f>
        <v>0</v>
      </c>
      <c r="P46" s="247"/>
      <c r="Q46" s="247"/>
      <c r="R46" s="31"/>
    </row>
    <row r="47" spans="1:18" ht="15" customHeight="1" x14ac:dyDescent="0.2">
      <c r="A47" s="250" t="s">
        <v>16</v>
      </c>
      <c r="B47" s="240" t="s">
        <v>170</v>
      </c>
      <c r="C47" s="240" t="s">
        <v>96</v>
      </c>
      <c r="D47" s="242" t="s">
        <v>138</v>
      </c>
      <c r="E47" s="245">
        <f t="array" ref="E47">SUM(IF(Nummerbuch!$B$5:$B$1171=A47,IF(Nummerbuch!$C$5:$C$1171=B47,IF(Nummerbuch!$D$5:$D$1171=C47,IF(Nummerbuch!$E$5:$E$1171=D47,Nummerbuch!$H$5:$H$1171,0),0),0),0))</f>
        <v>0</v>
      </c>
      <c r="F47" s="246">
        <f t="array" ref="F47">COUNT(Nummerbuch!$B$5:$B$1004,IF(Nummerbuch!$B$5:$B$1004=A47,IF(Nummerbuch!$D$5:$D$1004=C47,IF(Nummerbuch!$E$5:$E$1004=D47,0))))</f>
        <v>0</v>
      </c>
      <c r="G47" s="247"/>
      <c r="H47" s="247"/>
      <c r="I47" s="31"/>
      <c r="J47" s="252" t="s">
        <v>39</v>
      </c>
      <c r="K47" s="240" t="s">
        <v>170</v>
      </c>
      <c r="L47" s="240" t="s">
        <v>172</v>
      </c>
      <c r="M47" s="243" t="s">
        <v>138</v>
      </c>
      <c r="N47" s="245">
        <f t="array" ref="N47">SUM(IF(Nummerbuch!$B$5:$B$1171=J47,IF(Nummerbuch!$C$5:$C$1171=K47,IF(Nummerbuch!$D$5:$D$1171=L47,IF(Nummerbuch!$E$5:$E$1171=M47,Nummerbuch!$H$5:$H$1171,0),0),0),0))</f>
        <v>0</v>
      </c>
      <c r="O47" s="246">
        <f t="array" ref="O47">COUNT(Nummerbuch!$B$5:$B$1004,IF(Nummerbuch!$B$5:$B$1004=J47,IF(Nummerbuch!$D$5:$D$1004=L47,IF(Nummerbuch!$E$5:$E$1004=M47,0))))</f>
        <v>0</v>
      </c>
      <c r="P47" s="247"/>
      <c r="Q47" s="247"/>
      <c r="R47" s="31"/>
    </row>
    <row r="48" spans="1:18" ht="15" customHeight="1" x14ac:dyDescent="0.2">
      <c r="A48" s="250" t="s">
        <v>16</v>
      </c>
      <c r="B48" s="240" t="s">
        <v>170</v>
      </c>
      <c r="C48" s="240" t="s">
        <v>96</v>
      </c>
      <c r="D48" s="242" t="s">
        <v>139</v>
      </c>
      <c r="E48" s="245">
        <f t="array" ref="E48">SUM(IF(Nummerbuch!$B$5:$B$1171=A48,IF(Nummerbuch!$C$5:$C$1171=B48,IF(Nummerbuch!$D$5:$D$1171=C48,IF(Nummerbuch!$E$5:$E$1171=D48,Nummerbuch!$H$5:$H$1171,0),0),0),0))</f>
        <v>0</v>
      </c>
      <c r="F48" s="246">
        <f t="array" ref="F48">COUNT(Nummerbuch!$B$5:$B$1004,IF(Nummerbuch!$B$5:$B$1004=A48,IF(Nummerbuch!$D$5:$D$1004=C48,IF(Nummerbuch!$E$5:$E$1004=D48,0))))</f>
        <v>0</v>
      </c>
      <c r="G48" s="247"/>
      <c r="H48" s="247"/>
      <c r="I48" s="31"/>
      <c r="J48" s="252" t="s">
        <v>39</v>
      </c>
      <c r="K48" s="240" t="s">
        <v>170</v>
      </c>
      <c r="L48" s="240" t="s">
        <v>172</v>
      </c>
      <c r="M48" s="243" t="s">
        <v>139</v>
      </c>
      <c r="N48" s="245">
        <f t="array" ref="N48">SUM(IF(Nummerbuch!$B$5:$B$1171=J48,IF(Nummerbuch!$C$5:$C$1171=K48,IF(Nummerbuch!$D$5:$D$1171=L48,IF(Nummerbuch!$E$5:$E$1171=M48,Nummerbuch!$H$5:$H$1171,0),0),0),0))</f>
        <v>0</v>
      </c>
      <c r="O48" s="246">
        <f t="array" ref="O48">COUNT(Nummerbuch!$B$5:$B$1004,IF(Nummerbuch!$B$5:$B$1004=J48,IF(Nummerbuch!$D$5:$D$1004=L48,IF(Nummerbuch!$E$5:$E$1004=M48,0))))</f>
        <v>0</v>
      </c>
      <c r="P48" s="247"/>
      <c r="Q48" s="247"/>
      <c r="R48" s="31"/>
    </row>
    <row r="49" spans="1:18" ht="15" customHeight="1" x14ac:dyDescent="0.2">
      <c r="A49" s="250" t="s">
        <v>16</v>
      </c>
      <c r="B49" s="240" t="s">
        <v>170</v>
      </c>
      <c r="C49" s="240" t="s">
        <v>96</v>
      </c>
      <c r="D49" s="242">
        <v>4</v>
      </c>
      <c r="E49" s="245">
        <f t="array" ref="E49">SUM(IF(Nummerbuch!$B$5:$B$1171=A49,IF(Nummerbuch!$C$5:$C$1171=B49,IF(Nummerbuch!$D$5:$D$1171=C49,IF(Nummerbuch!$E$5:$E$1171=D49,Nummerbuch!$H$5:$H$1171,0),0),0),0))</f>
        <v>0</v>
      </c>
      <c r="F49" s="246">
        <f t="array" ref="F49">COUNT(Nummerbuch!$B$5:$B$1004,IF(Nummerbuch!$B$5:$B$1004=A49,IF(Nummerbuch!$D$5:$D$1004=C49,IF(Nummerbuch!$E$5:$E$1004=D49,0))))</f>
        <v>0</v>
      </c>
      <c r="G49" s="247"/>
      <c r="H49" s="247"/>
      <c r="I49" s="31"/>
      <c r="J49" s="252" t="s">
        <v>39</v>
      </c>
      <c r="K49" s="240" t="s">
        <v>170</v>
      </c>
      <c r="L49" s="240" t="s">
        <v>172</v>
      </c>
      <c r="M49" s="243">
        <v>4</v>
      </c>
      <c r="N49" s="245">
        <f t="array" ref="N49">SUM(IF(Nummerbuch!$B$5:$B$1171=J49,IF(Nummerbuch!$C$5:$C$1171=K49,IF(Nummerbuch!$D$5:$D$1171=L49,IF(Nummerbuch!$E$5:$E$1171=M49,Nummerbuch!$H$5:$H$1171,0),0),0),0))</f>
        <v>0</v>
      </c>
      <c r="O49" s="246">
        <f t="array" ref="O49">COUNT(Nummerbuch!$B$5:$B$1004,IF(Nummerbuch!$B$5:$B$1004=J49,IF(Nummerbuch!$D$5:$D$1004=L49,IF(Nummerbuch!$E$5:$E$1004=M49,0))))</f>
        <v>0</v>
      </c>
      <c r="P49" s="247"/>
      <c r="Q49" s="247"/>
      <c r="R49" s="31"/>
    </row>
    <row r="50" spans="1:18" ht="15" customHeight="1" thickBot="1" x14ac:dyDescent="0.25">
      <c r="A50" s="250" t="s">
        <v>16</v>
      </c>
      <c r="B50" s="240" t="s">
        <v>170</v>
      </c>
      <c r="C50" s="240" t="s">
        <v>96</v>
      </c>
      <c r="D50" s="242">
        <v>5</v>
      </c>
      <c r="E50" s="245">
        <f t="array" ref="E50">SUM(IF(Nummerbuch!$B$5:$B$1171=A50,IF(Nummerbuch!$C$5:$C$1171=B50,IF(Nummerbuch!$D$5:$D$1171=C50,IF(Nummerbuch!$E$5:$E$1171=D50,Nummerbuch!$H$5:$H$1171,0),0),0),0))</f>
        <v>0</v>
      </c>
      <c r="F50" s="246">
        <f t="array" ref="F50">COUNT(Nummerbuch!$B$5:$B$1004,IF(Nummerbuch!$B$5:$B$1004=A50,IF(Nummerbuch!$D$5:$D$1004=C50,IF(Nummerbuch!$E$5:$E$1004=D50,0))))</f>
        <v>0</v>
      </c>
      <c r="G50" s="247"/>
      <c r="H50" s="247"/>
      <c r="I50" s="31"/>
      <c r="J50" s="252" t="s">
        <v>39</v>
      </c>
      <c r="K50" s="240" t="s">
        <v>170</v>
      </c>
      <c r="L50" s="240" t="s">
        <v>172</v>
      </c>
      <c r="M50" s="243">
        <v>5</v>
      </c>
      <c r="N50" s="245">
        <f t="array" ref="N50">SUM(IF(Nummerbuch!$B$5:$B$1171=J50,IF(Nummerbuch!$C$5:$C$1171=K50,IF(Nummerbuch!$D$5:$D$1171=L50,IF(Nummerbuch!$E$5:$E$1171=M50,Nummerbuch!$H$5:$H$1171,0),0),0),0))</f>
        <v>0</v>
      </c>
      <c r="O50" s="246">
        <f t="array" ref="O50">COUNT(Nummerbuch!$B$5:$B$1004,IF(Nummerbuch!$B$5:$B$1004=J50,IF(Nummerbuch!$D$5:$D$1004=L50,IF(Nummerbuch!$E$5:$E$1004=M50,0))))</f>
        <v>0</v>
      </c>
      <c r="P50" s="247"/>
      <c r="Q50" s="247"/>
      <c r="R50" s="31"/>
    </row>
    <row r="51" spans="1:18" ht="15" customHeight="1" thickBot="1" x14ac:dyDescent="0.25">
      <c r="A51" s="250" t="s">
        <v>16</v>
      </c>
      <c r="B51" s="240" t="s">
        <v>170</v>
      </c>
      <c r="C51" s="240" t="s">
        <v>96</v>
      </c>
      <c r="D51" s="242">
        <v>6</v>
      </c>
      <c r="E51" s="245">
        <f t="array" ref="E51">SUM(IF(Nummerbuch!$B$5:$B$1171=A51,IF(Nummerbuch!$C$5:$C$1171=B51,IF(Nummerbuch!$D$5:$D$1171=C51,IF(Nummerbuch!$E$5:$E$1171=D51,Nummerbuch!$H$5:$H$1171,0),0),0),0))</f>
        <v>0</v>
      </c>
      <c r="F51" s="246">
        <f t="array" ref="F51">COUNT(Nummerbuch!$B$5:$B$1004,IF(Nummerbuch!$B$5:$B$1004=A51,IF(Nummerbuch!$D$5:$D$1004=C51,IF(Nummerbuch!$E$5:$E$1004=D51,0))))</f>
        <v>0</v>
      </c>
      <c r="G51" s="560">
        <f>SUM(F47:F51)</f>
        <v>0</v>
      </c>
      <c r="H51" s="578">
        <f>SUM(E47:E51)</f>
        <v>0</v>
      </c>
      <c r="I51" s="32"/>
      <c r="J51" s="252" t="s">
        <v>39</v>
      </c>
      <c r="K51" s="240" t="s">
        <v>170</v>
      </c>
      <c r="L51" s="240" t="s">
        <v>172</v>
      </c>
      <c r="M51" s="242">
        <v>6</v>
      </c>
      <c r="N51" s="245">
        <f t="array" ref="N51">SUM(IF(Nummerbuch!$B$5:$B$1171=J51,IF(Nummerbuch!$C$5:$C$1171=K51,IF(Nummerbuch!$D$5:$D$1171=L51,IF(Nummerbuch!$E$5:$E$1171=M51,Nummerbuch!$H$5:$H$1171,0),0),0),0))</f>
        <v>0</v>
      </c>
      <c r="O51" s="246">
        <f t="array" ref="O51">COUNT(Nummerbuch!$B$5:$B$1004,IF(Nummerbuch!$B$5:$B$1004=J51,IF(Nummerbuch!$D$5:$D$1004=L51,IF(Nummerbuch!$E$5:$E$1004=M51,0))))</f>
        <v>0</v>
      </c>
      <c r="P51" s="560">
        <f>SUM(O45:O51)</f>
        <v>0</v>
      </c>
      <c r="Q51" s="578">
        <f>SUM(N45:N51)</f>
        <v>0</v>
      </c>
      <c r="R51" s="32"/>
    </row>
    <row r="52" spans="1:18" ht="15" customHeight="1" x14ac:dyDescent="0.2">
      <c r="A52" s="250" t="s">
        <v>16</v>
      </c>
      <c r="B52" s="240" t="s">
        <v>170</v>
      </c>
      <c r="C52" s="240" t="s">
        <v>177</v>
      </c>
      <c r="D52" s="243" t="s">
        <v>120</v>
      </c>
      <c r="E52" s="245">
        <f t="array" ref="E52">SUM(IF(Nummerbuch!$B$5:$B$1171=A52,IF(Nummerbuch!$C$5:$C$1171=B52,IF(Nummerbuch!$D$5:$D$1171=C52,IF(Nummerbuch!$E$5:$E$1171=D52,Nummerbuch!$H$5:$H$1171,0),0),0),0))</f>
        <v>0</v>
      </c>
      <c r="F52" s="246">
        <f t="array" ref="F52">COUNT(Nummerbuch!$B$5:$B$1004,IF(Nummerbuch!$B$5:$B$1004=A52,IF(Nummerbuch!$D$5:$D$1004=C52,IF(Nummerbuch!$E$5:$E$1004=D52,0))))</f>
        <v>0</v>
      </c>
      <c r="G52" s="247"/>
      <c r="H52" s="247"/>
      <c r="I52" s="31"/>
      <c r="J52" s="252" t="s">
        <v>39</v>
      </c>
      <c r="K52" s="240" t="s">
        <v>170</v>
      </c>
      <c r="L52" s="240" t="s">
        <v>173</v>
      </c>
      <c r="M52" s="243" t="s">
        <v>120</v>
      </c>
      <c r="N52" s="245">
        <f t="array" ref="N52">SUM(IF(Nummerbuch!$B$5:$B$1171=J52,IF(Nummerbuch!$C$5:$C$1171=K52,IF(Nummerbuch!$D$5:$D$1171=L52,IF(Nummerbuch!$E$5:$E$1171=M52,Nummerbuch!$H$5:$H$1171,0),0),0),0))</f>
        <v>0</v>
      </c>
      <c r="O52" s="246">
        <f t="array" ref="O52">COUNT(Nummerbuch!$B$5:$B$1004,IF(Nummerbuch!$B$5:$B$1004=J52,IF(Nummerbuch!$D$5:$D$1004=L52,IF(Nummerbuch!$E$5:$E$1004=M52,0))))</f>
        <v>0</v>
      </c>
      <c r="P52" s="247"/>
      <c r="Q52" s="247"/>
      <c r="R52" s="31"/>
    </row>
    <row r="53" spans="1:18" ht="15" customHeight="1" x14ac:dyDescent="0.2">
      <c r="A53" s="250" t="s">
        <v>16</v>
      </c>
      <c r="B53" s="240" t="s">
        <v>170</v>
      </c>
      <c r="C53" s="240" t="s">
        <v>177</v>
      </c>
      <c r="D53" s="243" t="s">
        <v>131</v>
      </c>
      <c r="E53" s="245">
        <f t="array" ref="E53">SUM(IF(Nummerbuch!$B$5:$B$1171=A53,IF(Nummerbuch!$C$5:$C$1171=B53,IF(Nummerbuch!$D$5:$D$1171=C53,IF(Nummerbuch!$E$5:$E$1171=D53,Nummerbuch!$H$5:$H$1171,0),0),0),0))</f>
        <v>0</v>
      </c>
      <c r="F53" s="246">
        <f t="array" ref="F53">COUNT(Nummerbuch!$B$5:$B$1004,IF(Nummerbuch!$B$5:$B$1004=A53,IF(Nummerbuch!$D$5:$D$1004=C53,IF(Nummerbuch!$E$5:$E$1004=D53,0))))</f>
        <v>0</v>
      </c>
      <c r="G53" s="247"/>
      <c r="H53" s="247"/>
      <c r="I53" s="31"/>
      <c r="J53" s="252" t="s">
        <v>39</v>
      </c>
      <c r="K53" s="240" t="s">
        <v>170</v>
      </c>
      <c r="L53" s="240" t="s">
        <v>173</v>
      </c>
      <c r="M53" s="243" t="s">
        <v>131</v>
      </c>
      <c r="N53" s="245">
        <f t="array" ref="N53">SUM(IF(Nummerbuch!$B$5:$B$1171=J53,IF(Nummerbuch!$C$5:$C$1171=K53,IF(Nummerbuch!$D$5:$D$1171=L53,IF(Nummerbuch!$E$5:$E$1171=M53,Nummerbuch!$H$5:$H$1171,0),0),0),0))</f>
        <v>0</v>
      </c>
      <c r="O53" s="246">
        <f t="array" ref="O53">COUNT(Nummerbuch!$B$5:$B$1004,IF(Nummerbuch!$B$5:$B$1004=J53,IF(Nummerbuch!$D$5:$D$1004=L53,IF(Nummerbuch!$E$5:$E$1004=M53,0))))</f>
        <v>0</v>
      </c>
      <c r="P53" s="247"/>
      <c r="Q53" s="247"/>
      <c r="R53" s="31"/>
    </row>
    <row r="54" spans="1:18" ht="15" customHeight="1" x14ac:dyDescent="0.2">
      <c r="A54" s="250" t="s">
        <v>16</v>
      </c>
      <c r="B54" s="240" t="s">
        <v>170</v>
      </c>
      <c r="C54" s="240" t="s">
        <v>177</v>
      </c>
      <c r="D54" s="243" t="s">
        <v>138</v>
      </c>
      <c r="E54" s="245">
        <f t="array" ref="E54">SUM(IF(Nummerbuch!$B$5:$B$1171=A54,IF(Nummerbuch!$C$5:$C$1171=B54,IF(Nummerbuch!$D$5:$D$1171=C54,IF(Nummerbuch!$E$5:$E$1171=D54,Nummerbuch!$H$5:$H$1171,0),0),0),0))</f>
        <v>0</v>
      </c>
      <c r="F54" s="246">
        <f t="array" ref="F54">COUNT(Nummerbuch!$B$5:$B$1004,IF(Nummerbuch!$B$5:$B$1004=A54,IF(Nummerbuch!$D$5:$D$1004=C54,IF(Nummerbuch!$E$5:$E$1004=D54,0))))</f>
        <v>0</v>
      </c>
      <c r="G54" s="247"/>
      <c r="H54" s="247"/>
      <c r="I54" s="31"/>
      <c r="J54" s="252" t="s">
        <v>39</v>
      </c>
      <c r="K54" s="240" t="s">
        <v>170</v>
      </c>
      <c r="L54" s="240" t="s">
        <v>173</v>
      </c>
      <c r="M54" s="243" t="s">
        <v>138</v>
      </c>
      <c r="N54" s="245">
        <f t="array" ref="N54">SUM(IF(Nummerbuch!$B$5:$B$1171=J54,IF(Nummerbuch!$C$5:$C$1171=K54,IF(Nummerbuch!$D$5:$D$1171=L54,IF(Nummerbuch!$E$5:$E$1171=M54,Nummerbuch!$H$5:$H$1171,0),0),0),0))</f>
        <v>0</v>
      </c>
      <c r="O54" s="246">
        <f t="array" ref="O54">COUNT(Nummerbuch!$B$5:$B$1004,IF(Nummerbuch!$B$5:$B$1004=J54,IF(Nummerbuch!$D$5:$D$1004=L54,IF(Nummerbuch!$E$5:$E$1004=M54,0))))</f>
        <v>0</v>
      </c>
      <c r="P54" s="247"/>
      <c r="Q54" s="247"/>
      <c r="R54" s="31"/>
    </row>
    <row r="55" spans="1:18" ht="15" customHeight="1" x14ac:dyDescent="0.2">
      <c r="A55" s="250" t="s">
        <v>16</v>
      </c>
      <c r="B55" s="240" t="s">
        <v>170</v>
      </c>
      <c r="C55" s="240" t="s">
        <v>177</v>
      </c>
      <c r="D55" s="243" t="s">
        <v>139</v>
      </c>
      <c r="E55" s="245">
        <f t="array" ref="E55">SUM(IF(Nummerbuch!$B$5:$B$1171=A55,IF(Nummerbuch!$C$5:$C$1171=B55,IF(Nummerbuch!$D$5:$D$1171=C55,IF(Nummerbuch!$E$5:$E$1171=D55,Nummerbuch!$H$5:$H$1171,0),0),0),0))</f>
        <v>0</v>
      </c>
      <c r="F55" s="246">
        <f t="array" ref="F55">COUNT(Nummerbuch!$B$5:$B$1004,IF(Nummerbuch!$B$5:$B$1004=A55,IF(Nummerbuch!$D$5:$D$1004=C55,IF(Nummerbuch!$E$5:$E$1004=D55,0))))</f>
        <v>0</v>
      </c>
      <c r="G55" s="247"/>
      <c r="H55" s="247"/>
      <c r="I55" s="31"/>
      <c r="J55" s="252" t="s">
        <v>39</v>
      </c>
      <c r="K55" s="240" t="s">
        <v>170</v>
      </c>
      <c r="L55" s="240" t="s">
        <v>173</v>
      </c>
      <c r="M55" s="243" t="s">
        <v>139</v>
      </c>
      <c r="N55" s="245">
        <f t="array" ref="N55">SUM(IF(Nummerbuch!$B$5:$B$1171=J55,IF(Nummerbuch!$C$5:$C$1171=K55,IF(Nummerbuch!$D$5:$D$1171=L55,IF(Nummerbuch!$E$5:$E$1171=M55,Nummerbuch!$H$5:$H$1171,0),0),0),0))</f>
        <v>0</v>
      </c>
      <c r="O55" s="246">
        <f t="array" ref="O55">COUNT(Nummerbuch!$B$5:$B$1004,IF(Nummerbuch!$B$5:$B$1004=J55,IF(Nummerbuch!$D$5:$D$1004=L55,IF(Nummerbuch!$E$5:$E$1004=M55,0))))</f>
        <v>0</v>
      </c>
      <c r="P55" s="247"/>
      <c r="Q55" s="247"/>
      <c r="R55" s="31"/>
    </row>
    <row r="56" spans="1:18" ht="15" customHeight="1" x14ac:dyDescent="0.2">
      <c r="A56" s="250" t="s">
        <v>16</v>
      </c>
      <c r="B56" s="240" t="s">
        <v>170</v>
      </c>
      <c r="C56" s="240" t="s">
        <v>177</v>
      </c>
      <c r="D56" s="243">
        <v>4</v>
      </c>
      <c r="E56" s="245">
        <f t="array" ref="E56">SUM(IF(Nummerbuch!$B$5:$B$1171=A56,IF(Nummerbuch!$C$5:$C$1171=B56,IF(Nummerbuch!$D$5:$D$1171=C56,IF(Nummerbuch!$E$5:$E$1171=D56,Nummerbuch!$H$5:$H$1171,0),0),0),0))</f>
        <v>0</v>
      </c>
      <c r="F56" s="246">
        <f t="array" ref="F56">COUNT(Nummerbuch!$B$5:$B$1004,IF(Nummerbuch!$B$5:$B$1004=A56,IF(Nummerbuch!$D$5:$D$1004=C56,IF(Nummerbuch!$E$5:$E$1004=D56,0))))</f>
        <v>0</v>
      </c>
      <c r="G56" s="247"/>
      <c r="H56" s="247"/>
      <c r="I56" s="31"/>
      <c r="J56" s="252" t="s">
        <v>39</v>
      </c>
      <c r="K56" s="240" t="s">
        <v>170</v>
      </c>
      <c r="L56" s="240" t="s">
        <v>173</v>
      </c>
      <c r="M56" s="243">
        <v>4</v>
      </c>
      <c r="N56" s="245">
        <f t="array" ref="N56">SUM(IF(Nummerbuch!$B$5:$B$1171=J56,IF(Nummerbuch!$C$5:$C$1171=K56,IF(Nummerbuch!$D$5:$D$1171=L56,IF(Nummerbuch!$E$5:$E$1171=M56,Nummerbuch!$H$5:$H$1171,0),0),0),0))</f>
        <v>0</v>
      </c>
      <c r="O56" s="246">
        <f t="array" ref="O56">COUNT(Nummerbuch!$B$5:$B$1004,IF(Nummerbuch!$B$5:$B$1004=J56,IF(Nummerbuch!$D$5:$D$1004=L56,IF(Nummerbuch!$E$5:$E$1004=M56,0))))</f>
        <v>0</v>
      </c>
      <c r="P56" s="247"/>
      <c r="Q56" s="247"/>
      <c r="R56" s="31"/>
    </row>
    <row r="57" spans="1:18" ht="15" customHeight="1" thickBot="1" x14ac:dyDescent="0.25">
      <c r="A57" s="250" t="s">
        <v>16</v>
      </c>
      <c r="B57" s="240" t="s">
        <v>170</v>
      </c>
      <c r="C57" s="240" t="s">
        <v>177</v>
      </c>
      <c r="D57" s="243">
        <v>5</v>
      </c>
      <c r="E57" s="245">
        <f t="array" ref="E57">SUM(IF(Nummerbuch!$B$5:$B$1171=A57,IF(Nummerbuch!$C$5:$C$1171=B57,IF(Nummerbuch!$D$5:$D$1171=C57,IF(Nummerbuch!$E$5:$E$1171=D57,Nummerbuch!$H$5:$H$1171,0),0),0),0))</f>
        <v>0</v>
      </c>
      <c r="F57" s="246">
        <f t="array" ref="F57">COUNT(Nummerbuch!$B$5:$B$1004,IF(Nummerbuch!$B$5:$B$1004=A57,IF(Nummerbuch!$D$5:$D$1004=C57,IF(Nummerbuch!$E$5:$E$1004=D57,0))))</f>
        <v>0</v>
      </c>
      <c r="G57" s="247"/>
      <c r="H57" s="247"/>
      <c r="I57" s="31"/>
      <c r="J57" s="252" t="s">
        <v>39</v>
      </c>
      <c r="K57" s="240" t="s">
        <v>170</v>
      </c>
      <c r="L57" s="240" t="s">
        <v>173</v>
      </c>
      <c r="M57" s="243">
        <v>5</v>
      </c>
      <c r="N57" s="245">
        <f t="array" ref="N57">SUM(IF(Nummerbuch!$B$5:$B$1171=J57,IF(Nummerbuch!$C$5:$C$1171=K57,IF(Nummerbuch!$D$5:$D$1171=L57,IF(Nummerbuch!$E$5:$E$1171=M57,Nummerbuch!$H$5:$H$1171,0),0),0),0))</f>
        <v>0</v>
      </c>
      <c r="O57" s="246">
        <f t="array" ref="O57">COUNT(Nummerbuch!$B$5:$B$1004,IF(Nummerbuch!$B$5:$B$1004=J57,IF(Nummerbuch!$D$5:$D$1004=L57,IF(Nummerbuch!$E$5:$E$1004=M57,0))))</f>
        <v>0</v>
      </c>
      <c r="P57" s="247"/>
      <c r="Q57" s="247"/>
      <c r="R57" s="31"/>
    </row>
    <row r="58" spans="1:18" ht="15" customHeight="1" thickBot="1" x14ac:dyDescent="0.25">
      <c r="A58" s="250" t="s">
        <v>16</v>
      </c>
      <c r="B58" s="240" t="s">
        <v>170</v>
      </c>
      <c r="C58" s="240" t="s">
        <v>177</v>
      </c>
      <c r="D58" s="242">
        <v>6</v>
      </c>
      <c r="E58" s="245">
        <f t="array" ref="E58">SUM(IF(Nummerbuch!$B$5:$B$1171=A58,IF(Nummerbuch!$C$5:$C$1171=B58,IF(Nummerbuch!$D$5:$D$1171=C58,IF(Nummerbuch!$E$5:$E$1171=D58,Nummerbuch!$H$5:$H$1171,0),0),0),0))</f>
        <v>0</v>
      </c>
      <c r="F58" s="246">
        <f t="array" ref="F58">COUNT(Nummerbuch!$B$5:$B$1004,IF(Nummerbuch!$B$5:$B$1004=A58,IF(Nummerbuch!$D$5:$D$1004=C58,IF(Nummerbuch!$E$5:$E$1004=D58,0))))</f>
        <v>0</v>
      </c>
      <c r="G58" s="560">
        <f>SUM(F52:F58)</f>
        <v>0</v>
      </c>
      <c r="H58" s="561">
        <f>SUM(E52:E58)</f>
        <v>0</v>
      </c>
      <c r="I58" s="32"/>
      <c r="J58" s="252" t="s">
        <v>39</v>
      </c>
      <c r="K58" s="240" t="s">
        <v>170</v>
      </c>
      <c r="L58" s="240" t="s">
        <v>173</v>
      </c>
      <c r="M58" s="242">
        <v>6</v>
      </c>
      <c r="N58" s="245">
        <f t="array" ref="N58">SUM(IF(Nummerbuch!$B$5:$B$1171=J58,IF(Nummerbuch!$C$5:$C$1171=K58,IF(Nummerbuch!$D$5:$D$1171=L58,IF(Nummerbuch!$E$5:$E$1171=M58,Nummerbuch!$H$5:$H$1171,0),0),0),0))</f>
        <v>0</v>
      </c>
      <c r="O58" s="246">
        <f t="array" ref="O58">COUNT(Nummerbuch!$B$5:$B$1004,IF(Nummerbuch!$B$5:$B$1004=J58,IF(Nummerbuch!$D$5:$D$1004=L58,IF(Nummerbuch!$E$5:$E$1004=M58,0))))</f>
        <v>0</v>
      </c>
      <c r="P58" s="560">
        <f>SUM(O52:O58)</f>
        <v>0</v>
      </c>
      <c r="Q58" s="561">
        <f>SUM(N52:N58)</f>
        <v>0</v>
      </c>
      <c r="R58" s="32"/>
    </row>
    <row r="59" spans="1:18" ht="15" customHeight="1" x14ac:dyDescent="0.2">
      <c r="A59" s="250" t="s">
        <v>16</v>
      </c>
      <c r="B59" s="240" t="s">
        <v>170</v>
      </c>
      <c r="C59" s="240" t="s">
        <v>171</v>
      </c>
      <c r="D59" s="243" t="s">
        <v>120</v>
      </c>
      <c r="E59" s="245">
        <f t="array" ref="E59">SUM(IF(Nummerbuch!$B$5:$B$1171=A59,IF(Nummerbuch!$C$5:$C$1171=B59,IF(Nummerbuch!$D$5:$D$1171=C59,IF(Nummerbuch!$E$5:$E$1171=D59,Nummerbuch!$H$5:$H$1171,0),0),0),0))</f>
        <v>0</v>
      </c>
      <c r="F59" s="246">
        <f t="array" ref="F59">COUNT(Nummerbuch!$B$5:$B$1004,IF(Nummerbuch!$B$5:$B$1004=A59,IF(Nummerbuch!$D$5:$D$1004=C59,IF(Nummerbuch!$E$5:$E$1004=D59,0))))</f>
        <v>0</v>
      </c>
      <c r="G59" s="248"/>
      <c r="H59" s="247"/>
      <c r="I59" s="31"/>
      <c r="J59" s="252" t="s">
        <v>41</v>
      </c>
      <c r="K59" s="240" t="s">
        <v>170</v>
      </c>
      <c r="L59" s="240" t="s">
        <v>177</v>
      </c>
      <c r="M59" s="243" t="s">
        <v>120</v>
      </c>
      <c r="N59" s="245">
        <f t="array" ref="N59">SUM(IF(Nummerbuch!$B$5:$B$1171=J59,IF(Nummerbuch!$C$5:$C$1171=K59,IF(Nummerbuch!$D$5:$D$1171=L59,IF(Nummerbuch!$E$5:$E$1171=M59,Nummerbuch!$H$5:$H$1171,0),0),0),0))</f>
        <v>0</v>
      </c>
      <c r="O59" s="246">
        <f t="array" ref="O59">COUNT(Nummerbuch!$B$5:$B$1004,IF(Nummerbuch!$B$5:$B$1004=J59,IF(Nummerbuch!$D$5:$D$1004=L59,IF(Nummerbuch!$E$5:$E$1004=M59,0))))</f>
        <v>0</v>
      </c>
      <c r="P59" s="248"/>
      <c r="Q59" s="247"/>
      <c r="R59" s="31"/>
    </row>
    <row r="60" spans="1:18" ht="15" customHeight="1" x14ac:dyDescent="0.2">
      <c r="A60" s="250" t="s">
        <v>16</v>
      </c>
      <c r="B60" s="240" t="s">
        <v>170</v>
      </c>
      <c r="C60" s="240" t="s">
        <v>171</v>
      </c>
      <c r="D60" s="243" t="s">
        <v>131</v>
      </c>
      <c r="E60" s="245">
        <f t="array" ref="E60">SUM(IF(Nummerbuch!$B$5:$B$1171=A60,IF(Nummerbuch!$C$5:$C$1171=B60,IF(Nummerbuch!$D$5:$D$1171=C60,IF(Nummerbuch!$E$5:$E$1171=D60,Nummerbuch!$H$5:$H$1171,0),0),0),0))</f>
        <v>0</v>
      </c>
      <c r="F60" s="246">
        <f t="array" ref="F60">COUNT(Nummerbuch!$B$5:$B$1004,IF(Nummerbuch!$B$5:$B$1004=A60,IF(Nummerbuch!$D$5:$D$1004=C60,IF(Nummerbuch!$E$5:$E$1004=D60,0))))</f>
        <v>0</v>
      </c>
      <c r="G60" s="248"/>
      <c r="H60" s="248"/>
      <c r="I60" s="31"/>
      <c r="J60" s="252" t="s">
        <v>41</v>
      </c>
      <c r="K60" s="240" t="s">
        <v>170</v>
      </c>
      <c r="L60" s="240" t="s">
        <v>177</v>
      </c>
      <c r="M60" s="242" t="s">
        <v>131</v>
      </c>
      <c r="N60" s="245">
        <f t="array" ref="N60">SUM(IF(Nummerbuch!$B$5:$B$1171=J60,IF(Nummerbuch!$C$5:$C$1171=K60,IF(Nummerbuch!$D$5:$D$1171=L60,IF(Nummerbuch!$E$5:$E$1171=M60,Nummerbuch!$H$5:$H$1171,0),0),0),0))</f>
        <v>0</v>
      </c>
      <c r="O60" s="246">
        <f t="array" ref="O60">COUNT(Nummerbuch!$B$5:$B$1004,IF(Nummerbuch!$B$5:$B$1004=J60,IF(Nummerbuch!$D$5:$D$1004=L60,IF(Nummerbuch!$E$5:$E$1004=M60,0))))</f>
        <v>0</v>
      </c>
      <c r="P60" s="248"/>
      <c r="Q60" s="248"/>
      <c r="R60" s="31"/>
    </row>
    <row r="61" spans="1:18" ht="15" customHeight="1" x14ac:dyDescent="0.2">
      <c r="A61" s="250" t="s">
        <v>16</v>
      </c>
      <c r="B61" s="240" t="s">
        <v>170</v>
      </c>
      <c r="C61" s="240" t="s">
        <v>171</v>
      </c>
      <c r="D61" s="243" t="s">
        <v>138</v>
      </c>
      <c r="E61" s="245">
        <f t="array" ref="E61">SUM(IF(Nummerbuch!$B$5:$B$1171=A61,IF(Nummerbuch!$C$5:$C$1171=B61,IF(Nummerbuch!$D$5:$D$1171=C61,IF(Nummerbuch!$E$5:$E$1171=D61,Nummerbuch!$H$5:$H$1171,0),0),0),0))</f>
        <v>0.44</v>
      </c>
      <c r="F61" s="246">
        <f t="array" ref="F61">COUNT(Nummerbuch!$B$5:$B$1004,IF(Nummerbuch!$B$5:$B$1004=A61,IF(Nummerbuch!$D$5:$D$1004=C61,IF(Nummerbuch!$E$5:$E$1004=D61,0))))</f>
        <v>1</v>
      </c>
      <c r="G61" s="248"/>
      <c r="H61" s="248"/>
      <c r="I61" s="31"/>
      <c r="J61" s="252" t="s">
        <v>41</v>
      </c>
      <c r="K61" s="240" t="s">
        <v>170</v>
      </c>
      <c r="L61" s="240" t="s">
        <v>177</v>
      </c>
      <c r="M61" s="242" t="s">
        <v>138</v>
      </c>
      <c r="N61" s="245">
        <f t="array" ref="N61">SUM(IF(Nummerbuch!$B$5:$B$1171=J61,IF(Nummerbuch!$C$5:$C$1171=K61,IF(Nummerbuch!$D$5:$D$1171=L61,IF(Nummerbuch!$E$5:$E$1171=M61,Nummerbuch!$H$5:$H$1171,0),0),0),0))</f>
        <v>0</v>
      </c>
      <c r="O61" s="246">
        <f t="array" ref="O61">COUNT(Nummerbuch!$B$5:$B$1004,IF(Nummerbuch!$B$5:$B$1004=J61,IF(Nummerbuch!$D$5:$D$1004=L61,IF(Nummerbuch!$E$5:$E$1004=M61,0))))</f>
        <v>0</v>
      </c>
      <c r="P61" s="248"/>
      <c r="Q61" s="248"/>
      <c r="R61" s="31"/>
    </row>
    <row r="62" spans="1:18" ht="15" customHeight="1" x14ac:dyDescent="0.2">
      <c r="A62" s="250" t="s">
        <v>16</v>
      </c>
      <c r="B62" s="240" t="s">
        <v>170</v>
      </c>
      <c r="C62" s="240" t="s">
        <v>171</v>
      </c>
      <c r="D62" s="243" t="s">
        <v>139</v>
      </c>
      <c r="E62" s="245">
        <f t="array" ref="E62">SUM(IF(Nummerbuch!$B$5:$B$1171=A62,IF(Nummerbuch!$C$5:$C$1171=B62,IF(Nummerbuch!$D$5:$D$1171=C62,IF(Nummerbuch!$E$5:$E$1171=D62,Nummerbuch!$H$5:$H$1171,0),0),0),0))</f>
        <v>0</v>
      </c>
      <c r="F62" s="246">
        <f t="array" ref="F62">COUNT(Nummerbuch!$B$5:$B$1004,IF(Nummerbuch!$B$5:$B$1004=A62,IF(Nummerbuch!$D$5:$D$1004=C62,IF(Nummerbuch!$E$5:$E$1004=D62,0))))</f>
        <v>0</v>
      </c>
      <c r="G62" s="248"/>
      <c r="H62" s="248"/>
      <c r="I62" s="31"/>
      <c r="J62" s="252" t="s">
        <v>41</v>
      </c>
      <c r="K62" s="240" t="s">
        <v>170</v>
      </c>
      <c r="L62" s="240" t="s">
        <v>177</v>
      </c>
      <c r="M62" s="242" t="s">
        <v>139</v>
      </c>
      <c r="N62" s="245">
        <f t="array" ref="N62">SUM(IF(Nummerbuch!$B$5:$B$1171=J62,IF(Nummerbuch!$C$5:$C$1171=K62,IF(Nummerbuch!$D$5:$D$1171=L62,IF(Nummerbuch!$E$5:$E$1171=M62,Nummerbuch!$H$5:$H$1171,0),0),0),0))</f>
        <v>0</v>
      </c>
      <c r="O62" s="246">
        <f t="array" ref="O62">COUNT(Nummerbuch!$B$5:$B$1004,IF(Nummerbuch!$B$5:$B$1004=J62,IF(Nummerbuch!$D$5:$D$1004=L62,IF(Nummerbuch!$E$5:$E$1004=M62,0))))</f>
        <v>0</v>
      </c>
      <c r="P62" s="248"/>
      <c r="Q62" s="248"/>
      <c r="R62" s="31"/>
    </row>
    <row r="63" spans="1:18" ht="15" customHeight="1" x14ac:dyDescent="0.2">
      <c r="A63" s="250" t="s">
        <v>16</v>
      </c>
      <c r="B63" s="240" t="s">
        <v>170</v>
      </c>
      <c r="C63" s="240" t="s">
        <v>171</v>
      </c>
      <c r="D63" s="243">
        <v>4</v>
      </c>
      <c r="E63" s="245">
        <f t="array" ref="E63">SUM(IF(Nummerbuch!$B$5:$B$1171=A63,IF(Nummerbuch!$C$5:$C$1171=B63,IF(Nummerbuch!$D$5:$D$1171=C63,IF(Nummerbuch!$E$5:$E$1171=D63,Nummerbuch!$H$5:$H$1171,0),0),0),0))</f>
        <v>0.87</v>
      </c>
      <c r="F63" s="246">
        <f t="array" ref="F63">COUNT(Nummerbuch!$B$5:$B$1004,IF(Nummerbuch!$B$5:$B$1004=A63,IF(Nummerbuch!$D$5:$D$1004=C63,IF(Nummerbuch!$E$5:$E$1004=D63,0))))</f>
        <v>1</v>
      </c>
      <c r="G63" s="248"/>
      <c r="H63" s="248"/>
      <c r="I63" s="31"/>
      <c r="J63" s="252" t="s">
        <v>41</v>
      </c>
      <c r="K63" s="240" t="s">
        <v>170</v>
      </c>
      <c r="L63" s="240" t="s">
        <v>177</v>
      </c>
      <c r="M63" s="242">
        <v>4</v>
      </c>
      <c r="N63" s="245">
        <f t="array" ref="N63">SUM(IF(Nummerbuch!$B$5:$B$1171=J63,IF(Nummerbuch!$C$5:$C$1171=K63,IF(Nummerbuch!$D$5:$D$1171=L63,IF(Nummerbuch!$E$5:$E$1171=M63,Nummerbuch!$H$5:$H$1171,0),0),0),0))</f>
        <v>0</v>
      </c>
      <c r="O63" s="246">
        <f t="array" ref="O63">COUNT(Nummerbuch!$B$5:$B$1004,IF(Nummerbuch!$B$5:$B$1004=J63,IF(Nummerbuch!$D$5:$D$1004=L63,IF(Nummerbuch!$E$5:$E$1004=M63,0))))</f>
        <v>0</v>
      </c>
      <c r="P63" s="248"/>
      <c r="Q63" s="248"/>
      <c r="R63" s="31"/>
    </row>
    <row r="64" spans="1:18" ht="15" customHeight="1" thickBot="1" x14ac:dyDescent="0.25">
      <c r="A64" s="250" t="s">
        <v>16</v>
      </c>
      <c r="B64" s="240" t="s">
        <v>170</v>
      </c>
      <c r="C64" s="240" t="s">
        <v>171</v>
      </c>
      <c r="D64" s="243">
        <v>5</v>
      </c>
      <c r="E64" s="245">
        <f t="array" ref="E64">SUM(IF(Nummerbuch!$B$5:$B$1171=A64,IF(Nummerbuch!$C$5:$C$1171=B64,IF(Nummerbuch!$D$5:$D$1171=C64,IF(Nummerbuch!$E$5:$E$1171=D64,Nummerbuch!$H$5:$H$1171,0),0),0),0))</f>
        <v>0</v>
      </c>
      <c r="F64" s="246">
        <f t="array" ref="F64">COUNT(Nummerbuch!$B$5:$B$1004,IF(Nummerbuch!$B$5:$B$1004=A64,IF(Nummerbuch!$D$5:$D$1004=C64,IF(Nummerbuch!$E$5:$E$1004=D64,0))))</f>
        <v>0</v>
      </c>
      <c r="G64" s="248"/>
      <c r="H64" s="248"/>
      <c r="I64" s="31"/>
      <c r="J64" s="252" t="s">
        <v>41</v>
      </c>
      <c r="K64" s="240" t="s">
        <v>170</v>
      </c>
      <c r="L64" s="240" t="s">
        <v>177</v>
      </c>
      <c r="M64" s="242">
        <v>5</v>
      </c>
      <c r="N64" s="245">
        <f t="array" ref="N64">SUM(IF(Nummerbuch!$B$5:$B$1171=J64,IF(Nummerbuch!$C$5:$C$1171=K64,IF(Nummerbuch!$D$5:$D$1171=L64,IF(Nummerbuch!$E$5:$E$1171=M64,Nummerbuch!$H$5:$H$1171,0),0),0),0))</f>
        <v>0</v>
      </c>
      <c r="O64" s="246">
        <f t="array" ref="O64">COUNT(Nummerbuch!$B$5:$B$1004,IF(Nummerbuch!$B$5:$B$1004=J64,IF(Nummerbuch!$D$5:$D$1004=L64,IF(Nummerbuch!$E$5:$E$1004=M64,0))))</f>
        <v>0</v>
      </c>
      <c r="P64" s="248"/>
      <c r="Q64" s="248"/>
      <c r="R64" s="31"/>
    </row>
    <row r="65" spans="1:18" ht="15" customHeight="1" thickBot="1" x14ac:dyDescent="0.25">
      <c r="A65" s="250" t="s">
        <v>16</v>
      </c>
      <c r="B65" s="240" t="s">
        <v>170</v>
      </c>
      <c r="C65" s="240" t="s">
        <v>171</v>
      </c>
      <c r="D65" s="242">
        <v>6</v>
      </c>
      <c r="E65" s="245">
        <f t="array" ref="E65">SUM(IF(Nummerbuch!$B$5:$B$1171=A65,IF(Nummerbuch!$C$5:$C$1171=B65,IF(Nummerbuch!$D$5:$D$1171=C65,IF(Nummerbuch!$E$5:$E$1171=D65,Nummerbuch!$H$5:$H$1171,0),0),0),0))</f>
        <v>0</v>
      </c>
      <c r="F65" s="246">
        <f t="array" ref="F65">COUNT(Nummerbuch!$B$5:$B$1004,IF(Nummerbuch!$B$5:$B$1004=A65,IF(Nummerbuch!$D$5:$D$1004=C65,IF(Nummerbuch!$E$5:$E$1004=D65,0))))</f>
        <v>0</v>
      </c>
      <c r="G65" s="560">
        <f>SUM(F59:F65)</f>
        <v>2</v>
      </c>
      <c r="H65" s="578">
        <f>SUM(E59:E65)</f>
        <v>1.31</v>
      </c>
      <c r="I65" s="32"/>
      <c r="J65" s="252" t="s">
        <v>41</v>
      </c>
      <c r="K65" s="240" t="s">
        <v>170</v>
      </c>
      <c r="L65" s="240" t="s">
        <v>177</v>
      </c>
      <c r="M65" s="242">
        <v>6</v>
      </c>
      <c r="N65" s="245">
        <f t="array" ref="N65">SUM(IF(Nummerbuch!$B$5:$B$1171=J65,IF(Nummerbuch!$C$5:$C$1171=K65,IF(Nummerbuch!$D$5:$D$1171=L65,IF(Nummerbuch!$E$5:$E$1171=M65,Nummerbuch!$H$5:$H$1171,0),0),0),0))</f>
        <v>0</v>
      </c>
      <c r="O65" s="246">
        <f t="array" ref="O65">COUNT(Nummerbuch!$B$5:$B$1004,IF(Nummerbuch!$B$5:$B$1004=J65,IF(Nummerbuch!$D$5:$D$1004=L65,IF(Nummerbuch!$E$5:$E$1004=M65,0))))</f>
        <v>0</v>
      </c>
      <c r="P65" s="560">
        <f>SUM(O59:O65)</f>
        <v>0</v>
      </c>
      <c r="Q65" s="578">
        <f>SUM(N59:N65)</f>
        <v>0</v>
      </c>
      <c r="R65" s="32"/>
    </row>
    <row r="66" spans="1:18" ht="15" customHeight="1" x14ac:dyDescent="0.2">
      <c r="A66" s="250" t="s">
        <v>16</v>
      </c>
      <c r="B66" s="240" t="s">
        <v>170</v>
      </c>
      <c r="C66" s="240" t="s">
        <v>178</v>
      </c>
      <c r="D66" s="243" t="s">
        <v>120</v>
      </c>
      <c r="E66" s="245">
        <f t="array" ref="E66">SUM(IF(Nummerbuch!$B$5:$B$1171=A66,IF(Nummerbuch!$C$5:$C$1171=B66,IF(Nummerbuch!$D$5:$D$1171=C66,IF(Nummerbuch!$E$5:$E$1171=D66,Nummerbuch!$H$5:$H$1171,0),0),0),0))</f>
        <v>0</v>
      </c>
      <c r="F66" s="246">
        <f t="array" ref="F66">COUNT(Nummerbuch!$B$5:$B$1004,IF(Nummerbuch!$B$5:$B$1004=A66,IF(Nummerbuch!$D$5:$D$1004=C66,IF(Nummerbuch!$E$5:$E$1004=D66,0))))</f>
        <v>0</v>
      </c>
      <c r="G66" s="248"/>
      <c r="H66" s="247"/>
      <c r="I66" s="31"/>
      <c r="J66" s="252" t="s">
        <v>41</v>
      </c>
      <c r="K66" s="240" t="s">
        <v>170</v>
      </c>
      <c r="L66" s="240" t="s">
        <v>171</v>
      </c>
      <c r="M66" s="243" t="s">
        <v>120</v>
      </c>
      <c r="N66" s="245">
        <f t="array" ref="N66">SUM(IF(Nummerbuch!$B$5:$B$1171=J66,IF(Nummerbuch!$C$5:$C$1171=K66,IF(Nummerbuch!$D$5:$D$1171=L66,IF(Nummerbuch!$E$5:$E$1171=M66,Nummerbuch!$H$5:$H$1171,0),0),0),0))</f>
        <v>0</v>
      </c>
      <c r="O66" s="246">
        <f t="array" ref="O66">COUNT(Nummerbuch!$B$5:$B$1004,IF(Nummerbuch!$B$5:$B$1004=J66,IF(Nummerbuch!$D$5:$D$1004=L66,IF(Nummerbuch!$E$5:$E$1004=M66,0))))</f>
        <v>0</v>
      </c>
      <c r="P66" s="248"/>
      <c r="Q66" s="247"/>
      <c r="R66" s="31"/>
    </row>
    <row r="67" spans="1:18" ht="15" customHeight="1" x14ac:dyDescent="0.2">
      <c r="A67" s="250" t="s">
        <v>16</v>
      </c>
      <c r="B67" s="240" t="s">
        <v>170</v>
      </c>
      <c r="C67" s="240" t="s">
        <v>178</v>
      </c>
      <c r="D67" s="243" t="s">
        <v>131</v>
      </c>
      <c r="E67" s="245">
        <f t="array" ref="E67">SUM(IF(Nummerbuch!$B$5:$B$1171=A67,IF(Nummerbuch!$C$5:$C$1171=B67,IF(Nummerbuch!$D$5:$D$1171=C67,IF(Nummerbuch!$E$5:$E$1171=D67,Nummerbuch!$H$5:$H$1171,0),0),0),0))</f>
        <v>0</v>
      </c>
      <c r="F67" s="246">
        <f t="array" ref="F67">COUNT(Nummerbuch!$B$5:$B$1004,IF(Nummerbuch!$B$5:$B$1004=A67,IF(Nummerbuch!$D$5:$D$1004=C67,IF(Nummerbuch!$E$5:$E$1004=D67,0))))</f>
        <v>0</v>
      </c>
      <c r="G67" s="248"/>
      <c r="H67" s="248"/>
      <c r="I67" s="31"/>
      <c r="J67" s="252" t="s">
        <v>41</v>
      </c>
      <c r="K67" s="240" t="s">
        <v>170</v>
      </c>
      <c r="L67" s="240" t="s">
        <v>171</v>
      </c>
      <c r="M67" s="243" t="s">
        <v>131</v>
      </c>
      <c r="N67" s="245">
        <f t="array" ref="N67">SUM(IF(Nummerbuch!$B$5:$B$1171=J67,IF(Nummerbuch!$C$5:$C$1171=K67,IF(Nummerbuch!$D$5:$D$1171=L67,IF(Nummerbuch!$E$5:$E$1171=M67,Nummerbuch!$H$5:$H$1171,0),0),0),0))</f>
        <v>0</v>
      </c>
      <c r="O67" s="246">
        <f t="array" ref="O67">COUNT(Nummerbuch!$B$5:$B$1004,IF(Nummerbuch!$B$5:$B$1004=J67,IF(Nummerbuch!$D$5:$D$1004=L67,IF(Nummerbuch!$E$5:$E$1004=M67,0))))</f>
        <v>0</v>
      </c>
      <c r="P67" s="248"/>
      <c r="Q67" s="248"/>
      <c r="R67" s="31"/>
    </row>
    <row r="68" spans="1:18" ht="15" customHeight="1" x14ac:dyDescent="0.2">
      <c r="A68" s="250" t="s">
        <v>16</v>
      </c>
      <c r="B68" s="240" t="s">
        <v>170</v>
      </c>
      <c r="C68" s="240" t="s">
        <v>178</v>
      </c>
      <c r="D68" s="243" t="s">
        <v>138</v>
      </c>
      <c r="E68" s="245">
        <f t="array" ref="E68">SUM(IF(Nummerbuch!$B$5:$B$1171=A68,IF(Nummerbuch!$C$5:$C$1171=B68,IF(Nummerbuch!$D$5:$D$1171=C68,IF(Nummerbuch!$E$5:$E$1171=D68,Nummerbuch!$H$5:$H$1171,0),0),0),0))</f>
        <v>0.47</v>
      </c>
      <c r="F68" s="246">
        <f t="array" ref="F68">COUNT(Nummerbuch!$B$5:$B$1004,IF(Nummerbuch!$B$5:$B$1004=A68,IF(Nummerbuch!$D$5:$D$1004=C68,IF(Nummerbuch!$E$5:$E$1004=D68,0))))</f>
        <v>1</v>
      </c>
      <c r="G68" s="248"/>
      <c r="H68" s="248"/>
      <c r="I68" s="31"/>
      <c r="J68" s="252" t="s">
        <v>41</v>
      </c>
      <c r="K68" s="240" t="s">
        <v>170</v>
      </c>
      <c r="L68" s="240" t="s">
        <v>171</v>
      </c>
      <c r="M68" s="243" t="s">
        <v>138</v>
      </c>
      <c r="N68" s="245">
        <f t="array" ref="N68">SUM(IF(Nummerbuch!$B$5:$B$1171=J68,IF(Nummerbuch!$C$5:$C$1171=K68,IF(Nummerbuch!$D$5:$D$1171=L68,IF(Nummerbuch!$E$5:$E$1171=M68,Nummerbuch!$H$5:$H$1171,0),0),0),0))</f>
        <v>0</v>
      </c>
      <c r="O68" s="246">
        <f t="array" ref="O68">COUNT(Nummerbuch!$B$5:$B$1004,IF(Nummerbuch!$B$5:$B$1004=J68,IF(Nummerbuch!$D$5:$D$1004=L68,IF(Nummerbuch!$E$5:$E$1004=M68,0))))</f>
        <v>0</v>
      </c>
      <c r="P68" s="248"/>
      <c r="Q68" s="248"/>
      <c r="R68" s="31"/>
    </row>
    <row r="69" spans="1:18" ht="15" customHeight="1" x14ac:dyDescent="0.2">
      <c r="A69" s="250" t="s">
        <v>16</v>
      </c>
      <c r="B69" s="240" t="s">
        <v>170</v>
      </c>
      <c r="C69" s="240" t="s">
        <v>178</v>
      </c>
      <c r="D69" s="243" t="s">
        <v>139</v>
      </c>
      <c r="E69" s="245">
        <f t="array" ref="E69">SUM(IF(Nummerbuch!$B$5:$B$1171=A69,IF(Nummerbuch!$C$5:$C$1171=B69,IF(Nummerbuch!$D$5:$D$1171=C69,IF(Nummerbuch!$E$5:$E$1171=D69,Nummerbuch!$H$5:$H$1171,0),0),0),0))</f>
        <v>0</v>
      </c>
      <c r="F69" s="246">
        <f t="array" ref="F69">COUNT(Nummerbuch!$B$5:$B$1004,IF(Nummerbuch!$B$5:$B$1004=A69,IF(Nummerbuch!$D$5:$D$1004=C69,IF(Nummerbuch!$E$5:$E$1004=D69,0))))</f>
        <v>0</v>
      </c>
      <c r="G69" s="247"/>
      <c r="H69" s="247"/>
      <c r="I69" s="31"/>
      <c r="J69" s="252" t="s">
        <v>41</v>
      </c>
      <c r="K69" s="240" t="s">
        <v>170</v>
      </c>
      <c r="L69" s="240" t="s">
        <v>171</v>
      </c>
      <c r="M69" s="243" t="s">
        <v>139</v>
      </c>
      <c r="N69" s="245">
        <f t="array" ref="N69">SUM(IF(Nummerbuch!$B$5:$B$1171=J69,IF(Nummerbuch!$C$5:$C$1171=K69,IF(Nummerbuch!$D$5:$D$1171=L69,IF(Nummerbuch!$E$5:$E$1171=M69,Nummerbuch!$H$5:$H$1171,0),0),0),0))</f>
        <v>0</v>
      </c>
      <c r="O69" s="246">
        <f t="array" ref="O69">COUNT(Nummerbuch!$B$5:$B$1004,IF(Nummerbuch!$B$5:$B$1004=J69,IF(Nummerbuch!$D$5:$D$1004=L69,IF(Nummerbuch!$E$5:$E$1004=M69,0))))</f>
        <v>0</v>
      </c>
      <c r="P69" s="247"/>
      <c r="Q69" s="247"/>
      <c r="R69" s="31"/>
    </row>
    <row r="70" spans="1:18" ht="15" customHeight="1" x14ac:dyDescent="0.2">
      <c r="A70" s="250" t="s">
        <v>16</v>
      </c>
      <c r="B70" s="240" t="s">
        <v>170</v>
      </c>
      <c r="C70" s="240" t="s">
        <v>178</v>
      </c>
      <c r="D70" s="243">
        <v>4</v>
      </c>
      <c r="E70" s="245">
        <f t="array" ref="E70">SUM(IF(Nummerbuch!$B$5:$B$1171=A70,IF(Nummerbuch!$C$5:$C$1171=B70,IF(Nummerbuch!$D$5:$D$1171=C70,IF(Nummerbuch!$E$5:$E$1171=D70,Nummerbuch!$H$5:$H$1171,0),0),0),0))</f>
        <v>0</v>
      </c>
      <c r="F70" s="246">
        <f t="array" ref="F70">COUNT(Nummerbuch!$B$5:$B$1004,IF(Nummerbuch!$B$5:$B$1004=A70,IF(Nummerbuch!$D$5:$D$1004=C70,IF(Nummerbuch!$E$5:$E$1004=D70,0))))</f>
        <v>0</v>
      </c>
      <c r="G70" s="247"/>
      <c r="H70" s="247"/>
      <c r="I70" s="31"/>
      <c r="J70" s="252" t="s">
        <v>41</v>
      </c>
      <c r="K70" s="240" t="s">
        <v>170</v>
      </c>
      <c r="L70" s="240" t="s">
        <v>171</v>
      </c>
      <c r="M70" s="243">
        <v>4</v>
      </c>
      <c r="N70" s="245">
        <f t="array" ref="N70">SUM(IF(Nummerbuch!$B$5:$B$1171=J70,IF(Nummerbuch!$C$5:$C$1171=K70,IF(Nummerbuch!$D$5:$D$1171=L70,IF(Nummerbuch!$E$5:$E$1171=M70,Nummerbuch!$H$5:$H$1171,0),0),0),0))</f>
        <v>0</v>
      </c>
      <c r="O70" s="246">
        <f t="array" ref="O70">COUNT(Nummerbuch!$B$5:$B$1004,IF(Nummerbuch!$B$5:$B$1004=J70,IF(Nummerbuch!$D$5:$D$1004=L70,IF(Nummerbuch!$E$5:$E$1004=M70,0))))</f>
        <v>0</v>
      </c>
      <c r="P70" s="247"/>
      <c r="Q70" s="247"/>
      <c r="R70" s="31"/>
    </row>
    <row r="71" spans="1:18" ht="15" customHeight="1" thickBot="1" x14ac:dyDescent="0.25">
      <c r="A71" s="250" t="s">
        <v>16</v>
      </c>
      <c r="B71" s="240" t="s">
        <v>170</v>
      </c>
      <c r="C71" s="240" t="s">
        <v>178</v>
      </c>
      <c r="D71" s="243">
        <v>5</v>
      </c>
      <c r="E71" s="245">
        <f t="array" ref="E71">SUM(IF(Nummerbuch!$B$5:$B$1171=A71,IF(Nummerbuch!$C$5:$C$1171=B71,IF(Nummerbuch!$D$5:$D$1171=C71,IF(Nummerbuch!$E$5:$E$1171=D71,Nummerbuch!$H$5:$H$1171,0),0),0),0))</f>
        <v>0.98</v>
      </c>
      <c r="F71" s="246">
        <f t="array" ref="F71">COUNT(Nummerbuch!$B$5:$B$1004,IF(Nummerbuch!$B$5:$B$1004=A71,IF(Nummerbuch!$D$5:$D$1004=C71,IF(Nummerbuch!$E$5:$E$1004=D71,0))))</f>
        <v>1</v>
      </c>
      <c r="G71" s="247"/>
      <c r="H71" s="247"/>
      <c r="I71" s="31"/>
      <c r="J71" s="252" t="s">
        <v>41</v>
      </c>
      <c r="K71" s="240" t="s">
        <v>170</v>
      </c>
      <c r="L71" s="240" t="s">
        <v>171</v>
      </c>
      <c r="M71" s="243">
        <v>5</v>
      </c>
      <c r="N71" s="245">
        <f t="array" ref="N71">SUM(IF(Nummerbuch!$B$5:$B$1171=J71,IF(Nummerbuch!$C$5:$C$1171=K71,IF(Nummerbuch!$D$5:$D$1171=L71,IF(Nummerbuch!$E$5:$E$1171=M71,Nummerbuch!$H$5:$H$1171,0),0),0),0))</f>
        <v>0</v>
      </c>
      <c r="O71" s="246">
        <f t="array" ref="O71">COUNT(Nummerbuch!$B$5:$B$1004,IF(Nummerbuch!$B$5:$B$1004=J71,IF(Nummerbuch!$D$5:$D$1004=L71,IF(Nummerbuch!$E$5:$E$1004=M71,0))))</f>
        <v>0</v>
      </c>
      <c r="P71" s="247"/>
      <c r="Q71" s="247"/>
      <c r="R71" s="31"/>
    </row>
    <row r="72" spans="1:18" ht="15" customHeight="1" thickBot="1" x14ac:dyDescent="0.25">
      <c r="A72" s="250" t="s">
        <v>16</v>
      </c>
      <c r="B72" s="240" t="s">
        <v>170</v>
      </c>
      <c r="C72" s="240" t="s">
        <v>178</v>
      </c>
      <c r="D72" s="242">
        <v>6</v>
      </c>
      <c r="E72" s="245">
        <f t="array" ref="E72">SUM(IF(Nummerbuch!$B$5:$B$1171=A72,IF(Nummerbuch!$C$5:$C$1171=B72,IF(Nummerbuch!$D$5:$D$1171=C72,IF(Nummerbuch!$E$5:$E$1171=D72,Nummerbuch!$H$5:$H$1171,0),0),0),0))</f>
        <v>0</v>
      </c>
      <c r="F72" s="246">
        <f t="array" ref="F72">COUNT(Nummerbuch!$B$5:$B$1004,IF(Nummerbuch!$B$5:$B$1004=A72,IF(Nummerbuch!$D$5:$D$1004=C72,IF(Nummerbuch!$E$5:$E$1004=D72,0))))</f>
        <v>0</v>
      </c>
      <c r="G72" s="560">
        <f>SUM(F66:F72)</f>
        <v>2</v>
      </c>
      <c r="H72" s="578">
        <f>SUM(E66:E72)</f>
        <v>1.45</v>
      </c>
      <c r="I72" s="32"/>
      <c r="J72" s="252" t="s">
        <v>41</v>
      </c>
      <c r="K72" s="240" t="s">
        <v>170</v>
      </c>
      <c r="L72" s="240" t="s">
        <v>171</v>
      </c>
      <c r="M72" s="242">
        <v>6</v>
      </c>
      <c r="N72" s="245">
        <f t="array" ref="N72">SUM(IF(Nummerbuch!$B$5:$B$1171=J72,IF(Nummerbuch!$C$5:$C$1171=K72,IF(Nummerbuch!$D$5:$D$1171=L72,IF(Nummerbuch!$E$5:$E$1171=M72,Nummerbuch!$H$5:$H$1171,0),0),0),0))</f>
        <v>0</v>
      </c>
      <c r="O72" s="246">
        <f t="array" ref="O72">COUNT(Nummerbuch!$B$5:$B$1004,IF(Nummerbuch!$B$5:$B$1004=J72,IF(Nummerbuch!$D$5:$D$1004=L72,IF(Nummerbuch!$E$5:$E$1004=M72,0))))</f>
        <v>0</v>
      </c>
      <c r="P72" s="560">
        <f>SUM(O66:O72)</f>
        <v>0</v>
      </c>
      <c r="Q72" s="578">
        <f>SUM(N66:N72)</f>
        <v>0</v>
      </c>
      <c r="R72" s="32"/>
    </row>
    <row r="73" spans="1:18" ht="15" customHeight="1" x14ac:dyDescent="0.2">
      <c r="A73" s="250" t="s">
        <v>16</v>
      </c>
      <c r="B73" s="240" t="s">
        <v>170</v>
      </c>
      <c r="C73" s="240" t="s">
        <v>172</v>
      </c>
      <c r="D73" s="243" t="s">
        <v>120</v>
      </c>
      <c r="E73" s="245">
        <f t="array" ref="E73">SUM(IF(Nummerbuch!$B$5:$B$1171=A73,IF(Nummerbuch!$C$5:$C$1171=B73,IF(Nummerbuch!$D$5:$D$1171=C73,IF(Nummerbuch!$E$5:$E$1171=D73,Nummerbuch!$H$5:$H$1171,0),0),0),0))</f>
        <v>0</v>
      </c>
      <c r="F73" s="246">
        <f t="array" ref="F73">COUNT(Nummerbuch!$B$5:$B$1004,IF(Nummerbuch!$B$5:$B$1004=A73,IF(Nummerbuch!$D$5:$D$1004=C73,IF(Nummerbuch!$E$5:$E$1004=D73,0))))</f>
        <v>0</v>
      </c>
      <c r="G73" s="247"/>
      <c r="H73" s="247"/>
      <c r="I73" s="31"/>
      <c r="J73" s="252" t="s">
        <v>41</v>
      </c>
      <c r="K73" s="240" t="s">
        <v>170</v>
      </c>
      <c r="L73" s="240" t="s">
        <v>172</v>
      </c>
      <c r="M73" s="243" t="s">
        <v>120</v>
      </c>
      <c r="N73" s="245">
        <f t="array" ref="N73">SUM(IF(Nummerbuch!$B$5:$B$1171=J73,IF(Nummerbuch!$C$5:$C$1171=K73,IF(Nummerbuch!$D$5:$D$1171=L73,IF(Nummerbuch!$E$5:$E$1171=M73,Nummerbuch!$H$5:$H$1171,0),0),0),0))</f>
        <v>0</v>
      </c>
      <c r="O73" s="246">
        <f t="array" ref="O73">COUNT(Nummerbuch!$B$5:$B$1004,IF(Nummerbuch!$B$5:$B$1004=J73,IF(Nummerbuch!$D$5:$D$1004=L73,IF(Nummerbuch!$E$5:$E$1004=M73,0))))</f>
        <v>0</v>
      </c>
      <c r="P73" s="247"/>
      <c r="Q73" s="247"/>
      <c r="R73" s="31"/>
    </row>
    <row r="74" spans="1:18" ht="15" customHeight="1" x14ac:dyDescent="0.2">
      <c r="A74" s="250" t="s">
        <v>16</v>
      </c>
      <c r="B74" s="240" t="s">
        <v>170</v>
      </c>
      <c r="C74" s="240" t="s">
        <v>172</v>
      </c>
      <c r="D74" s="243" t="s">
        <v>131</v>
      </c>
      <c r="E74" s="245">
        <f t="array" ref="E74">SUM(IF(Nummerbuch!$B$5:$B$1171=A74,IF(Nummerbuch!$C$5:$C$1171=B74,IF(Nummerbuch!$D$5:$D$1171=C74,IF(Nummerbuch!$E$5:$E$1171=D74,Nummerbuch!$H$5:$H$1171,0),0),0),0))</f>
        <v>0.43</v>
      </c>
      <c r="F74" s="246">
        <f t="array" ref="F74">COUNT(Nummerbuch!$B$5:$B$1004,IF(Nummerbuch!$B$5:$B$1004=A74,IF(Nummerbuch!$D$5:$D$1004=C74,IF(Nummerbuch!$E$5:$E$1004=D74,0))))</f>
        <v>1</v>
      </c>
      <c r="G74" s="247"/>
      <c r="H74" s="247"/>
      <c r="I74" s="31"/>
      <c r="J74" s="252" t="s">
        <v>41</v>
      </c>
      <c r="K74" s="240" t="s">
        <v>170</v>
      </c>
      <c r="L74" s="240" t="s">
        <v>172</v>
      </c>
      <c r="M74" s="243" t="s">
        <v>131</v>
      </c>
      <c r="N74" s="245">
        <f t="array" ref="N74">SUM(IF(Nummerbuch!$B$5:$B$1171=J74,IF(Nummerbuch!$C$5:$C$1171=K74,IF(Nummerbuch!$D$5:$D$1171=L74,IF(Nummerbuch!$E$5:$E$1171=M74,Nummerbuch!$H$5:$H$1171,0),0),0),0))</f>
        <v>0</v>
      </c>
      <c r="O74" s="246">
        <f t="array" ref="O74">COUNT(Nummerbuch!$B$5:$B$1004,IF(Nummerbuch!$B$5:$B$1004=J74,IF(Nummerbuch!$D$5:$D$1004=L74,IF(Nummerbuch!$E$5:$E$1004=M74,0))))</f>
        <v>0</v>
      </c>
      <c r="P74" s="247"/>
      <c r="Q74" s="247"/>
      <c r="R74" s="31"/>
    </row>
    <row r="75" spans="1:18" ht="15" customHeight="1" x14ac:dyDescent="0.2">
      <c r="A75" s="250" t="s">
        <v>16</v>
      </c>
      <c r="B75" s="240" t="s">
        <v>170</v>
      </c>
      <c r="C75" s="240" t="s">
        <v>172</v>
      </c>
      <c r="D75" s="243" t="s">
        <v>138</v>
      </c>
      <c r="E75" s="245">
        <f t="array" ref="E75">SUM(IF(Nummerbuch!$B$5:$B$1171=A75,IF(Nummerbuch!$C$5:$C$1171=B75,IF(Nummerbuch!$D$5:$D$1171=C75,IF(Nummerbuch!$E$5:$E$1171=D75,Nummerbuch!$H$5:$H$1171,0),0),0),0))</f>
        <v>0</v>
      </c>
      <c r="F75" s="246">
        <f t="array" ref="F75">COUNT(Nummerbuch!$B$5:$B$1004,IF(Nummerbuch!$B$5:$B$1004=A75,IF(Nummerbuch!$D$5:$D$1004=C75,IF(Nummerbuch!$E$5:$E$1004=D75,0))))</f>
        <v>0</v>
      </c>
      <c r="G75" s="247"/>
      <c r="H75" s="247"/>
      <c r="I75" s="31"/>
      <c r="J75" s="252" t="s">
        <v>41</v>
      </c>
      <c r="K75" s="240" t="s">
        <v>170</v>
      </c>
      <c r="L75" s="240" t="s">
        <v>172</v>
      </c>
      <c r="M75" s="243" t="s">
        <v>138</v>
      </c>
      <c r="N75" s="245">
        <f t="array" ref="N75">SUM(IF(Nummerbuch!$B$5:$B$1171=J75,IF(Nummerbuch!$C$5:$C$1171=K75,IF(Nummerbuch!$D$5:$D$1171=L75,IF(Nummerbuch!$E$5:$E$1171=M75,Nummerbuch!$H$5:$H$1171,0),0),0),0))</f>
        <v>0</v>
      </c>
      <c r="O75" s="246">
        <f t="array" ref="O75">COUNT(Nummerbuch!$B$5:$B$1004,IF(Nummerbuch!$B$5:$B$1004=J75,IF(Nummerbuch!$D$5:$D$1004=L75,IF(Nummerbuch!$E$5:$E$1004=M75,0))))</f>
        <v>0</v>
      </c>
      <c r="P75" s="247"/>
      <c r="Q75" s="247"/>
      <c r="R75" s="31"/>
    </row>
    <row r="76" spans="1:18" ht="15" customHeight="1" x14ac:dyDescent="0.2">
      <c r="A76" s="250" t="s">
        <v>16</v>
      </c>
      <c r="B76" s="240" t="s">
        <v>170</v>
      </c>
      <c r="C76" s="240" t="s">
        <v>172</v>
      </c>
      <c r="D76" s="243" t="s">
        <v>139</v>
      </c>
      <c r="E76" s="245">
        <f t="array" ref="E76">SUM(IF(Nummerbuch!$B$5:$B$1171=A76,IF(Nummerbuch!$C$5:$C$1171=B76,IF(Nummerbuch!$D$5:$D$1171=C76,IF(Nummerbuch!$E$5:$E$1171=D76,Nummerbuch!$H$5:$H$1171,0),0),0),0))</f>
        <v>0</v>
      </c>
      <c r="F76" s="246">
        <f t="array" ref="F76">COUNT(Nummerbuch!$B$5:$B$1004,IF(Nummerbuch!$B$5:$B$1004=A76,IF(Nummerbuch!$D$5:$D$1004=C76,IF(Nummerbuch!$E$5:$E$1004=D76,0))))</f>
        <v>0</v>
      </c>
      <c r="G76" s="247"/>
      <c r="H76" s="247"/>
      <c r="I76" s="31"/>
      <c r="J76" s="252" t="s">
        <v>41</v>
      </c>
      <c r="K76" s="240" t="s">
        <v>170</v>
      </c>
      <c r="L76" s="240" t="s">
        <v>172</v>
      </c>
      <c r="M76" s="243" t="s">
        <v>139</v>
      </c>
      <c r="N76" s="245">
        <f t="array" ref="N76">SUM(IF(Nummerbuch!$B$5:$B$1171=J76,IF(Nummerbuch!$C$5:$C$1171=K76,IF(Nummerbuch!$D$5:$D$1171=L76,IF(Nummerbuch!$E$5:$E$1171=M76,Nummerbuch!$H$5:$H$1171,0),0),0),0))</f>
        <v>0</v>
      </c>
      <c r="O76" s="246">
        <f t="array" ref="O76">COUNT(Nummerbuch!$B$5:$B$1004,IF(Nummerbuch!$B$5:$B$1004=J76,IF(Nummerbuch!$D$5:$D$1004=L76,IF(Nummerbuch!$E$5:$E$1004=M76,0))))</f>
        <v>0</v>
      </c>
      <c r="P76" s="247"/>
      <c r="Q76" s="247"/>
      <c r="R76" s="31"/>
    </row>
    <row r="77" spans="1:18" ht="15" customHeight="1" x14ac:dyDescent="0.2">
      <c r="A77" s="250" t="s">
        <v>16</v>
      </c>
      <c r="B77" s="240" t="s">
        <v>170</v>
      </c>
      <c r="C77" s="240" t="s">
        <v>172</v>
      </c>
      <c r="D77" s="243">
        <v>4</v>
      </c>
      <c r="E77" s="245">
        <f t="array" ref="E77">SUM(IF(Nummerbuch!$B$5:$B$1171=A77,IF(Nummerbuch!$C$5:$C$1171=B77,IF(Nummerbuch!$D$5:$D$1171=C77,IF(Nummerbuch!$E$5:$E$1171=D77,Nummerbuch!$H$5:$H$1171,0),0),0),0))</f>
        <v>0</v>
      </c>
      <c r="F77" s="246">
        <f t="array" ref="F77">COUNT(Nummerbuch!$B$5:$B$1004,IF(Nummerbuch!$B$5:$B$1004=A77,IF(Nummerbuch!$D$5:$D$1004=C77,IF(Nummerbuch!$E$5:$E$1004=D77,0))))</f>
        <v>0</v>
      </c>
      <c r="G77" s="247"/>
      <c r="H77" s="247"/>
      <c r="I77" s="31"/>
      <c r="J77" s="252" t="s">
        <v>41</v>
      </c>
      <c r="K77" s="240" t="s">
        <v>170</v>
      </c>
      <c r="L77" s="240" t="s">
        <v>172</v>
      </c>
      <c r="M77" s="243">
        <v>4</v>
      </c>
      <c r="N77" s="245">
        <f t="array" ref="N77">SUM(IF(Nummerbuch!$B$5:$B$1171=J77,IF(Nummerbuch!$C$5:$C$1171=K77,IF(Nummerbuch!$D$5:$D$1171=L77,IF(Nummerbuch!$E$5:$E$1171=M77,Nummerbuch!$H$5:$H$1171,0),0),0),0))</f>
        <v>0</v>
      </c>
      <c r="O77" s="246">
        <f t="array" ref="O77">COUNT(Nummerbuch!$B$5:$B$1004,IF(Nummerbuch!$B$5:$B$1004=J77,IF(Nummerbuch!$D$5:$D$1004=L77,IF(Nummerbuch!$E$5:$E$1004=M77,0))))</f>
        <v>0</v>
      </c>
      <c r="P77" s="247"/>
      <c r="Q77" s="247"/>
      <c r="R77" s="31"/>
    </row>
    <row r="78" spans="1:18" ht="15" customHeight="1" thickBot="1" x14ac:dyDescent="0.25">
      <c r="A78" s="250" t="s">
        <v>16</v>
      </c>
      <c r="B78" s="240" t="s">
        <v>170</v>
      </c>
      <c r="C78" s="240" t="s">
        <v>172</v>
      </c>
      <c r="D78" s="243">
        <v>5</v>
      </c>
      <c r="E78" s="245">
        <f t="array" ref="E78">SUM(IF(Nummerbuch!$B$5:$B$1171=A78,IF(Nummerbuch!$C$5:$C$1171=B78,IF(Nummerbuch!$D$5:$D$1171=C78,IF(Nummerbuch!$E$5:$E$1171=D78,Nummerbuch!$H$5:$H$1171,0),0),0),0))</f>
        <v>0</v>
      </c>
      <c r="F78" s="246">
        <f t="array" ref="F78">COUNT(Nummerbuch!$B$5:$B$1004,IF(Nummerbuch!$B$5:$B$1004=A78,IF(Nummerbuch!$D$5:$D$1004=C78,IF(Nummerbuch!$E$5:$E$1004=D78,0))))</f>
        <v>0</v>
      </c>
      <c r="G78" s="247"/>
      <c r="H78" s="247"/>
      <c r="I78" s="31"/>
      <c r="J78" s="252" t="s">
        <v>41</v>
      </c>
      <c r="K78" s="240" t="s">
        <v>170</v>
      </c>
      <c r="L78" s="240" t="s">
        <v>172</v>
      </c>
      <c r="M78" s="243">
        <v>5</v>
      </c>
      <c r="N78" s="245">
        <f t="array" ref="N78">SUM(IF(Nummerbuch!$B$5:$B$1171=J78,IF(Nummerbuch!$C$5:$C$1171=K78,IF(Nummerbuch!$D$5:$D$1171=L78,IF(Nummerbuch!$E$5:$E$1171=M78,Nummerbuch!$H$5:$H$1171,0),0),0),0))</f>
        <v>0</v>
      </c>
      <c r="O78" s="246">
        <f t="array" ref="O78">COUNT(Nummerbuch!$B$5:$B$1004,IF(Nummerbuch!$B$5:$B$1004=J78,IF(Nummerbuch!$D$5:$D$1004=L78,IF(Nummerbuch!$E$5:$E$1004=M78,0))))</f>
        <v>0</v>
      </c>
      <c r="P78" s="247"/>
      <c r="Q78" s="247"/>
      <c r="R78" s="31"/>
    </row>
    <row r="79" spans="1:18" ht="15" customHeight="1" thickBot="1" x14ac:dyDescent="0.25">
      <c r="A79" s="250" t="s">
        <v>16</v>
      </c>
      <c r="B79" s="240" t="s">
        <v>170</v>
      </c>
      <c r="C79" s="240" t="s">
        <v>172</v>
      </c>
      <c r="D79" s="242">
        <v>6</v>
      </c>
      <c r="E79" s="245">
        <f t="array" ref="E79">SUM(IF(Nummerbuch!$B$5:$B$1171=A79,IF(Nummerbuch!$C$5:$C$1171=B79,IF(Nummerbuch!$D$5:$D$1171=C79,IF(Nummerbuch!$E$5:$E$1171=D79,Nummerbuch!$H$5:$H$1171,0),0),0),0))</f>
        <v>0</v>
      </c>
      <c r="F79" s="246">
        <f t="array" ref="F79">COUNT(Nummerbuch!$B$5:$B$1004,IF(Nummerbuch!$B$5:$B$1004=A79,IF(Nummerbuch!$D$5:$D$1004=C79,IF(Nummerbuch!$E$5:$E$1004=D79,0))))</f>
        <v>0</v>
      </c>
      <c r="G79" s="560">
        <f>SUM(F73:F79)</f>
        <v>1</v>
      </c>
      <c r="H79" s="578">
        <f>SUM(E73:E79)</f>
        <v>0.43</v>
      </c>
      <c r="I79" s="32"/>
      <c r="J79" s="252" t="s">
        <v>41</v>
      </c>
      <c r="K79" s="240" t="s">
        <v>170</v>
      </c>
      <c r="L79" s="240" t="s">
        <v>172</v>
      </c>
      <c r="M79" s="242">
        <v>6</v>
      </c>
      <c r="N79" s="245">
        <f t="array" ref="N79">SUM(IF(Nummerbuch!$B$5:$B$1171=J79,IF(Nummerbuch!$C$5:$C$1171=K79,IF(Nummerbuch!$D$5:$D$1171=L79,IF(Nummerbuch!$E$5:$E$1171=M79,Nummerbuch!$H$5:$H$1171,0),0),0),0))</f>
        <v>0</v>
      </c>
      <c r="O79" s="246">
        <f t="array" ref="O79">COUNT(Nummerbuch!$B$5:$B$1004,IF(Nummerbuch!$B$5:$B$1004=J79,IF(Nummerbuch!$D$5:$D$1004=L79,IF(Nummerbuch!$E$5:$E$1004=M79,0))))</f>
        <v>0</v>
      </c>
      <c r="P79" s="560">
        <f>SUM(O73:O79)</f>
        <v>0</v>
      </c>
      <c r="Q79" s="578">
        <f>SUM(N73:N79)</f>
        <v>0</v>
      </c>
      <c r="R79" s="32"/>
    </row>
    <row r="80" spans="1:18" ht="15" customHeight="1" x14ac:dyDescent="0.2">
      <c r="A80" s="250" t="s">
        <v>16</v>
      </c>
      <c r="B80" s="240" t="s">
        <v>170</v>
      </c>
      <c r="C80" s="240" t="s">
        <v>173</v>
      </c>
      <c r="D80" s="243" t="s">
        <v>120</v>
      </c>
      <c r="E80" s="245">
        <f t="array" ref="E80">SUM(IF(Nummerbuch!$B$5:$B$1171=A80,IF(Nummerbuch!$C$5:$C$1171=B80,IF(Nummerbuch!$D$5:$D$1171=C80,IF(Nummerbuch!$E$5:$E$1171=D80,Nummerbuch!$H$5:$H$1171,0),0),0),0))</f>
        <v>0.16</v>
      </c>
      <c r="F80" s="246">
        <f t="array" ref="F80">COUNT(Nummerbuch!$B$5:$B$1004,IF(Nummerbuch!$B$5:$B$1004=A80,IF(Nummerbuch!$D$5:$D$1004=C80,IF(Nummerbuch!$E$5:$E$1004=D80,0))))</f>
        <v>1</v>
      </c>
      <c r="G80" s="247"/>
      <c r="H80" s="247"/>
      <c r="I80" s="31"/>
      <c r="J80" s="252" t="s">
        <v>41</v>
      </c>
      <c r="K80" s="240" t="s">
        <v>170</v>
      </c>
      <c r="L80" s="240" t="s">
        <v>173</v>
      </c>
      <c r="M80" s="243" t="s">
        <v>120</v>
      </c>
      <c r="N80" s="245">
        <f t="array" ref="N80">SUM(IF(Nummerbuch!$B$5:$B$1171=J80,IF(Nummerbuch!$C$5:$C$1171=K80,IF(Nummerbuch!$D$5:$D$1171=L80,IF(Nummerbuch!$E$5:$E$1171=M80,Nummerbuch!$H$5:$H$1171,0),0),0),0))</f>
        <v>0</v>
      </c>
      <c r="O80" s="246">
        <f t="array" ref="O80">COUNT(Nummerbuch!$B$5:$B$1004,IF(Nummerbuch!$B$5:$B$1004=J80,IF(Nummerbuch!$D$5:$D$1004=L80,IF(Nummerbuch!$E$5:$E$1004=M80,0))))</f>
        <v>0</v>
      </c>
      <c r="P80" s="247"/>
      <c r="Q80" s="247"/>
      <c r="R80" s="31"/>
    </row>
    <row r="81" spans="1:18" ht="15" customHeight="1" x14ac:dyDescent="0.2">
      <c r="A81" s="250" t="s">
        <v>16</v>
      </c>
      <c r="B81" s="240" t="s">
        <v>170</v>
      </c>
      <c r="C81" s="240" t="s">
        <v>173</v>
      </c>
      <c r="D81" s="243" t="s">
        <v>131</v>
      </c>
      <c r="E81" s="245">
        <f t="array" ref="E81">SUM(IF(Nummerbuch!$B$5:$B$1171=A81,IF(Nummerbuch!$C$5:$C$1171=B81,IF(Nummerbuch!$D$5:$D$1171=C81,IF(Nummerbuch!$E$5:$E$1171=D81,Nummerbuch!$H$5:$H$1171,0),0),0),0))</f>
        <v>0</v>
      </c>
      <c r="F81" s="246">
        <f t="array" ref="F81">COUNT(Nummerbuch!$B$5:$B$1004,IF(Nummerbuch!$B$5:$B$1004=A81,IF(Nummerbuch!$D$5:$D$1004=C81,IF(Nummerbuch!$E$5:$E$1004=D81,0))))</f>
        <v>0</v>
      </c>
      <c r="G81" s="247"/>
      <c r="H81" s="247"/>
      <c r="I81" s="31"/>
      <c r="J81" s="252" t="s">
        <v>41</v>
      </c>
      <c r="K81" s="240" t="s">
        <v>170</v>
      </c>
      <c r="L81" s="240" t="s">
        <v>173</v>
      </c>
      <c r="M81" s="243" t="s">
        <v>131</v>
      </c>
      <c r="N81" s="245">
        <f t="array" ref="N81">SUM(IF(Nummerbuch!$B$5:$B$1171=J81,IF(Nummerbuch!$C$5:$C$1171=K81,IF(Nummerbuch!$D$5:$D$1171=L81,IF(Nummerbuch!$E$5:$E$1171=M81,Nummerbuch!$H$5:$H$1171,0),0),0),0))</f>
        <v>0</v>
      </c>
      <c r="O81" s="246">
        <f t="array" ref="O81">COUNT(Nummerbuch!$B$5:$B$1004,IF(Nummerbuch!$B$5:$B$1004=J81,IF(Nummerbuch!$D$5:$D$1004=L81,IF(Nummerbuch!$E$5:$E$1004=M81,0))))</f>
        <v>0</v>
      </c>
      <c r="P81" s="247"/>
      <c r="Q81" s="247"/>
      <c r="R81" s="31"/>
    </row>
    <row r="82" spans="1:18" ht="15" customHeight="1" x14ac:dyDescent="0.2">
      <c r="A82" s="250" t="s">
        <v>16</v>
      </c>
      <c r="B82" s="240" t="s">
        <v>170</v>
      </c>
      <c r="C82" s="240" t="s">
        <v>173</v>
      </c>
      <c r="D82" s="243" t="s">
        <v>138</v>
      </c>
      <c r="E82" s="245">
        <f t="array" ref="E82">SUM(IF(Nummerbuch!$B$5:$B$1171=A82,IF(Nummerbuch!$C$5:$C$1171=B82,IF(Nummerbuch!$D$5:$D$1171=C82,IF(Nummerbuch!$E$5:$E$1171=D82,Nummerbuch!$H$5:$H$1171,0),0),0),0))</f>
        <v>0</v>
      </c>
      <c r="F82" s="246">
        <f t="array" ref="F82">COUNT(Nummerbuch!$B$5:$B$1004,IF(Nummerbuch!$B$5:$B$1004=A82,IF(Nummerbuch!$D$5:$D$1004=C82,IF(Nummerbuch!$E$5:$E$1004=D82,0))))</f>
        <v>0</v>
      </c>
      <c r="G82" s="247"/>
      <c r="H82" s="247"/>
      <c r="I82" s="31"/>
      <c r="J82" s="252" t="s">
        <v>41</v>
      </c>
      <c r="K82" s="240" t="s">
        <v>170</v>
      </c>
      <c r="L82" s="240" t="s">
        <v>173</v>
      </c>
      <c r="M82" s="243" t="s">
        <v>138</v>
      </c>
      <c r="N82" s="245">
        <f t="array" ref="N82">SUM(IF(Nummerbuch!$B$5:$B$1171=J82,IF(Nummerbuch!$C$5:$C$1171=K82,IF(Nummerbuch!$D$5:$D$1171=L82,IF(Nummerbuch!$E$5:$E$1171=M82,Nummerbuch!$H$5:$H$1171,0),0),0),0))</f>
        <v>0</v>
      </c>
      <c r="O82" s="246">
        <f t="array" ref="O82">COUNT(Nummerbuch!$B$5:$B$1004,IF(Nummerbuch!$B$5:$B$1004=J82,IF(Nummerbuch!$D$5:$D$1004=L82,IF(Nummerbuch!$E$5:$E$1004=M82,0))))</f>
        <v>0</v>
      </c>
      <c r="P82" s="247"/>
      <c r="Q82" s="247"/>
      <c r="R82" s="31"/>
    </row>
    <row r="83" spans="1:18" ht="15" customHeight="1" x14ac:dyDescent="0.2">
      <c r="A83" s="250" t="s">
        <v>16</v>
      </c>
      <c r="B83" s="240" t="s">
        <v>170</v>
      </c>
      <c r="C83" s="240" t="s">
        <v>173</v>
      </c>
      <c r="D83" s="243" t="s">
        <v>139</v>
      </c>
      <c r="E83" s="245">
        <f t="array" ref="E83">SUM(IF(Nummerbuch!$B$5:$B$1171=A83,IF(Nummerbuch!$C$5:$C$1171=B83,IF(Nummerbuch!$D$5:$D$1171=C83,IF(Nummerbuch!$E$5:$E$1171=D83,Nummerbuch!$H$5:$H$1171,0),0),0),0))</f>
        <v>0</v>
      </c>
      <c r="F83" s="246">
        <f t="array" ref="F83">COUNT(Nummerbuch!$B$5:$B$1004,IF(Nummerbuch!$B$5:$B$1004=A83,IF(Nummerbuch!$D$5:$D$1004=C83,IF(Nummerbuch!$E$5:$E$1004=D83,0))))</f>
        <v>0</v>
      </c>
      <c r="G83" s="247"/>
      <c r="H83" s="247"/>
      <c r="I83" s="31"/>
      <c r="J83" s="252" t="s">
        <v>41</v>
      </c>
      <c r="K83" s="240" t="s">
        <v>170</v>
      </c>
      <c r="L83" s="240" t="s">
        <v>173</v>
      </c>
      <c r="M83" s="243" t="s">
        <v>139</v>
      </c>
      <c r="N83" s="245">
        <f t="array" ref="N83">SUM(IF(Nummerbuch!$B$5:$B$1171=J83,IF(Nummerbuch!$C$5:$C$1171=K83,IF(Nummerbuch!$D$5:$D$1171=L83,IF(Nummerbuch!$E$5:$E$1171=M83,Nummerbuch!$H$5:$H$1171,0),0),0),0))</f>
        <v>0</v>
      </c>
      <c r="O83" s="246">
        <f t="array" ref="O83">COUNT(Nummerbuch!$B$5:$B$1004,IF(Nummerbuch!$B$5:$B$1004=J83,IF(Nummerbuch!$D$5:$D$1004=L83,IF(Nummerbuch!$E$5:$E$1004=M83,0))))</f>
        <v>0</v>
      </c>
      <c r="P83" s="247"/>
      <c r="Q83" s="247"/>
      <c r="R83" s="31"/>
    </row>
    <row r="84" spans="1:18" ht="15" customHeight="1" x14ac:dyDescent="0.2">
      <c r="A84" s="250" t="s">
        <v>16</v>
      </c>
      <c r="B84" s="240" t="s">
        <v>170</v>
      </c>
      <c r="C84" s="240" t="s">
        <v>173</v>
      </c>
      <c r="D84" s="243">
        <v>4</v>
      </c>
      <c r="E84" s="245">
        <f t="array" ref="E84">SUM(IF(Nummerbuch!$B$5:$B$1171=A84,IF(Nummerbuch!$C$5:$C$1171=B84,IF(Nummerbuch!$D$5:$D$1171=C84,IF(Nummerbuch!$E$5:$E$1171=D84,Nummerbuch!$H$5:$H$1171,0),0),0),0))</f>
        <v>0</v>
      </c>
      <c r="F84" s="246">
        <f t="array" ref="F84">COUNT(Nummerbuch!$B$5:$B$1004,IF(Nummerbuch!$B$5:$B$1004=A84,IF(Nummerbuch!$D$5:$D$1004=C84,IF(Nummerbuch!$E$5:$E$1004=D84,0))))</f>
        <v>0</v>
      </c>
      <c r="G84" s="247"/>
      <c r="H84" s="247"/>
      <c r="I84" s="31"/>
      <c r="J84" s="252" t="s">
        <v>41</v>
      </c>
      <c r="K84" s="240" t="s">
        <v>170</v>
      </c>
      <c r="L84" s="240" t="s">
        <v>173</v>
      </c>
      <c r="M84" s="243">
        <v>4</v>
      </c>
      <c r="N84" s="245">
        <f t="array" ref="N84">SUM(IF(Nummerbuch!$B$5:$B$1171=J84,IF(Nummerbuch!$C$5:$C$1171=K84,IF(Nummerbuch!$D$5:$D$1171=L84,IF(Nummerbuch!$E$5:$E$1171=M84,Nummerbuch!$H$5:$H$1171,0),0),0),0))</f>
        <v>0</v>
      </c>
      <c r="O84" s="246">
        <f t="array" ref="O84">COUNT(Nummerbuch!$B$5:$B$1004,IF(Nummerbuch!$B$5:$B$1004=J84,IF(Nummerbuch!$D$5:$D$1004=L84,IF(Nummerbuch!$E$5:$E$1004=M84,0))))</f>
        <v>0</v>
      </c>
      <c r="P84" s="247"/>
      <c r="Q84" s="247"/>
      <c r="R84" s="31"/>
    </row>
    <row r="85" spans="1:18" ht="15" customHeight="1" thickBot="1" x14ac:dyDescent="0.25">
      <c r="A85" s="250" t="s">
        <v>16</v>
      </c>
      <c r="B85" s="240" t="s">
        <v>170</v>
      </c>
      <c r="C85" s="240" t="s">
        <v>173</v>
      </c>
      <c r="D85" s="243">
        <v>5</v>
      </c>
      <c r="E85" s="245">
        <f t="array" ref="E85">SUM(IF(Nummerbuch!$B$5:$B$1171=A85,IF(Nummerbuch!$C$5:$C$1171=B85,IF(Nummerbuch!$D$5:$D$1171=C85,IF(Nummerbuch!$E$5:$E$1171=D85,Nummerbuch!$H$5:$H$1171,0),0),0),0))</f>
        <v>0</v>
      </c>
      <c r="F85" s="246">
        <f t="array" ref="F85">COUNT(Nummerbuch!$B$5:$B$1004,IF(Nummerbuch!$B$5:$B$1004=A85,IF(Nummerbuch!$D$5:$D$1004=C85,IF(Nummerbuch!$E$5:$E$1004=D85,0))))</f>
        <v>0</v>
      </c>
      <c r="G85" s="247"/>
      <c r="H85" s="247"/>
      <c r="I85" s="31"/>
      <c r="J85" s="252" t="s">
        <v>41</v>
      </c>
      <c r="K85" s="240" t="s">
        <v>170</v>
      </c>
      <c r="L85" s="240" t="s">
        <v>173</v>
      </c>
      <c r="M85" s="243">
        <v>5</v>
      </c>
      <c r="N85" s="245">
        <f t="array" ref="N85">SUM(IF(Nummerbuch!$B$5:$B$1171=J85,IF(Nummerbuch!$C$5:$C$1171=K85,IF(Nummerbuch!$D$5:$D$1171=L85,IF(Nummerbuch!$E$5:$E$1171=M85,Nummerbuch!$H$5:$H$1171,0),0),0),0))</f>
        <v>0</v>
      </c>
      <c r="O85" s="246">
        <f t="array" ref="O85">COUNT(Nummerbuch!$B$5:$B$1004,IF(Nummerbuch!$B$5:$B$1004=J85,IF(Nummerbuch!$D$5:$D$1004=L85,IF(Nummerbuch!$E$5:$E$1004=M85,0))))</f>
        <v>0</v>
      </c>
      <c r="P85" s="247"/>
      <c r="Q85" s="247"/>
      <c r="R85" s="31"/>
    </row>
    <row r="86" spans="1:18" ht="15" customHeight="1" thickBot="1" x14ac:dyDescent="0.25">
      <c r="A86" s="250" t="s">
        <v>16</v>
      </c>
      <c r="B86" s="240" t="s">
        <v>170</v>
      </c>
      <c r="C86" s="240" t="s">
        <v>173</v>
      </c>
      <c r="D86" s="242">
        <v>6</v>
      </c>
      <c r="E86" s="245">
        <f t="array" ref="E86">SUM(IF(Nummerbuch!$B$5:$B$1171=A86,IF(Nummerbuch!$C$5:$C$1171=B86,IF(Nummerbuch!$D$5:$D$1171=C86,IF(Nummerbuch!$E$5:$E$1171=D86,Nummerbuch!$H$5:$H$1171,0),0),0),0))</f>
        <v>0</v>
      </c>
      <c r="F86" s="246">
        <f t="array" ref="F86">COUNT(Nummerbuch!$B$5:$B$1004,IF(Nummerbuch!$B$5:$B$1004=A86,IF(Nummerbuch!$D$5:$D$1004=C86,IF(Nummerbuch!$E$5:$E$1004=D86,0))))</f>
        <v>0</v>
      </c>
      <c r="G86" s="560">
        <f>SUM(F80:F86)</f>
        <v>1</v>
      </c>
      <c r="H86" s="578">
        <f>SUM(E80:E86)</f>
        <v>0.16</v>
      </c>
      <c r="I86" s="32"/>
      <c r="J86" s="252" t="s">
        <v>41</v>
      </c>
      <c r="K86" s="240" t="s">
        <v>170</v>
      </c>
      <c r="L86" s="240" t="s">
        <v>173</v>
      </c>
      <c r="M86" s="242">
        <v>6</v>
      </c>
      <c r="N86" s="245">
        <f t="array" ref="N86">SUM(IF(Nummerbuch!$B$5:$B$1171=J86,IF(Nummerbuch!$C$5:$C$1171=K86,IF(Nummerbuch!$D$5:$D$1171=L86,IF(Nummerbuch!$E$5:$E$1171=M86,Nummerbuch!$H$5:$H$1171,0),0),0),0))</f>
        <v>0</v>
      </c>
      <c r="O86" s="246">
        <f t="array" ref="O86">COUNT(Nummerbuch!$B$5:$B$1004,IF(Nummerbuch!$B$5:$B$1004=J86,IF(Nummerbuch!$D$5:$D$1004=L86,IF(Nummerbuch!$E$5:$E$1004=M86,0))))</f>
        <v>0</v>
      </c>
      <c r="P86" s="560">
        <f>SUM(O80:O86)</f>
        <v>0</v>
      </c>
      <c r="Q86" s="578">
        <f>SUM(N80:N86)</f>
        <v>0</v>
      </c>
      <c r="R86" s="32"/>
    </row>
    <row r="87" spans="1:18" ht="15" customHeight="1" x14ac:dyDescent="0.2">
      <c r="A87" s="250" t="s">
        <v>528</v>
      </c>
      <c r="B87" s="240" t="s">
        <v>170</v>
      </c>
      <c r="C87" s="240" t="s">
        <v>96</v>
      </c>
      <c r="D87" s="242" t="s">
        <v>138</v>
      </c>
      <c r="E87" s="245">
        <f t="array" ref="E87">SUM(IF(Nummerbuch!$B$5:$B$1171=A87,IF(Nummerbuch!$C$5:$C$1171=B87,IF(Nummerbuch!$D$5:$D$1171=C87,IF(Nummerbuch!$E$5:$E$1171=D87,Nummerbuch!$H$5:$H$1171,0),0),0),0))</f>
        <v>0</v>
      </c>
      <c r="F87" s="246">
        <f t="array" ref="F87">COUNT(Nummerbuch!$B$5:$B$1004,IF(Nummerbuch!$B$5:$B$1004=A87,IF(Nummerbuch!$D$5:$D$1004=C87,IF(Nummerbuch!$E$5:$E$1004=D87,0))))</f>
        <v>0</v>
      </c>
      <c r="G87" s="247"/>
      <c r="H87" s="247"/>
      <c r="I87" s="31"/>
      <c r="J87" s="250" t="s">
        <v>23</v>
      </c>
      <c r="K87" s="240" t="s">
        <v>170</v>
      </c>
      <c r="L87" s="240" t="s">
        <v>177</v>
      </c>
      <c r="M87" s="243" t="s">
        <v>120</v>
      </c>
      <c r="N87" s="245">
        <f t="array" ref="N87">SUM(IF(Nummerbuch!$B$5:$B$1171=J87,IF(Nummerbuch!$C$5:$C$1171=K87,IF(Nummerbuch!$D$5:$D$1171=L87,IF(Nummerbuch!$E$5:$E$1171=M87,Nummerbuch!$H$5:$H$1171,0),0),0),0))</f>
        <v>0</v>
      </c>
      <c r="O87" s="246">
        <f t="array" ref="O87">COUNT(Nummerbuch!$B$5:$B$1004,IF(Nummerbuch!$B$5:$B$1004=J87,IF(Nummerbuch!$D$5:$D$1004=L87,IF(Nummerbuch!$E$5:$E$1004=M87,0))))</f>
        <v>0</v>
      </c>
      <c r="P87" s="247"/>
      <c r="Q87" s="247"/>
      <c r="R87" s="31"/>
    </row>
    <row r="88" spans="1:18" ht="15" customHeight="1" x14ac:dyDescent="0.2">
      <c r="A88" s="250" t="s">
        <v>528</v>
      </c>
      <c r="B88" s="240" t="s">
        <v>170</v>
      </c>
      <c r="C88" s="240" t="s">
        <v>96</v>
      </c>
      <c r="D88" s="242" t="s">
        <v>139</v>
      </c>
      <c r="E88" s="245">
        <f t="array" ref="E88">SUM(IF(Nummerbuch!$B$5:$B$1171=A88,IF(Nummerbuch!$C$5:$C$1171=B88,IF(Nummerbuch!$D$5:$D$1171=C88,IF(Nummerbuch!$E$5:$E$1171=D88,Nummerbuch!$H$5:$H$1171,0),0),0),0))</f>
        <v>0</v>
      </c>
      <c r="F88" s="246">
        <f t="array" ref="F88">COUNT(Nummerbuch!$B$5:$B$1004,IF(Nummerbuch!$B$5:$B$1004=A88,IF(Nummerbuch!$D$5:$D$1004=C88,IF(Nummerbuch!$E$5:$E$1004=D88,0))))</f>
        <v>0</v>
      </c>
      <c r="G88" s="247"/>
      <c r="H88" s="247"/>
      <c r="I88" s="31"/>
      <c r="J88" s="250" t="s">
        <v>23</v>
      </c>
      <c r="K88" s="240" t="s">
        <v>170</v>
      </c>
      <c r="L88" s="240" t="s">
        <v>177</v>
      </c>
      <c r="M88" s="242" t="s">
        <v>131</v>
      </c>
      <c r="N88" s="245">
        <f t="array" ref="N88">SUM(IF(Nummerbuch!$B$5:$B$1171=J88,IF(Nummerbuch!$C$5:$C$1171=K88,IF(Nummerbuch!$D$5:$D$1171=L88,IF(Nummerbuch!$E$5:$E$1171=M88,Nummerbuch!$H$5:$H$1171,0),0),0),0))</f>
        <v>0</v>
      </c>
      <c r="O88" s="246">
        <f t="array" ref="O88">COUNT(Nummerbuch!$B$5:$B$1004,IF(Nummerbuch!$B$5:$B$1004=J88,IF(Nummerbuch!$D$5:$D$1004=L88,IF(Nummerbuch!$E$5:$E$1004=M88,0))))</f>
        <v>0</v>
      </c>
      <c r="P88" s="247"/>
      <c r="Q88" s="247"/>
      <c r="R88" s="31"/>
    </row>
    <row r="89" spans="1:18" ht="15" customHeight="1" x14ac:dyDescent="0.2">
      <c r="A89" s="250" t="s">
        <v>528</v>
      </c>
      <c r="B89" s="240" t="s">
        <v>170</v>
      </c>
      <c r="C89" s="240" t="s">
        <v>96</v>
      </c>
      <c r="D89" s="242">
        <v>4</v>
      </c>
      <c r="E89" s="245">
        <f t="array" ref="E89">SUM(IF(Nummerbuch!$B$5:$B$1171=A89,IF(Nummerbuch!$C$5:$C$1171=B89,IF(Nummerbuch!$D$5:$D$1171=C89,IF(Nummerbuch!$E$5:$E$1171=D89,Nummerbuch!$H$5:$H$1171,0),0),0),0))</f>
        <v>0</v>
      </c>
      <c r="F89" s="246">
        <f t="array" ref="F89">COUNT(Nummerbuch!$B$5:$B$1004,IF(Nummerbuch!$B$5:$B$1004=A89,IF(Nummerbuch!$D$5:$D$1004=C89,IF(Nummerbuch!$E$5:$E$1004=D89,0))))</f>
        <v>0</v>
      </c>
      <c r="G89" s="247"/>
      <c r="H89" s="247"/>
      <c r="I89" s="31"/>
      <c r="J89" s="250" t="s">
        <v>23</v>
      </c>
      <c r="K89" s="240" t="s">
        <v>170</v>
      </c>
      <c r="L89" s="240" t="s">
        <v>177</v>
      </c>
      <c r="M89" s="242" t="s">
        <v>138</v>
      </c>
      <c r="N89" s="245">
        <f t="array" ref="N89">SUM(IF(Nummerbuch!$B$5:$B$1171=J89,IF(Nummerbuch!$C$5:$C$1171=K89,IF(Nummerbuch!$D$5:$D$1171=L89,IF(Nummerbuch!$E$5:$E$1171=M89,Nummerbuch!$H$5:$H$1171,0),0),0),0))</f>
        <v>0</v>
      </c>
      <c r="O89" s="246">
        <f t="array" ref="O89">COUNT(Nummerbuch!$B$5:$B$1004,IF(Nummerbuch!$B$5:$B$1004=J89,IF(Nummerbuch!$D$5:$D$1004=L89,IF(Nummerbuch!$E$5:$E$1004=M89,0))))</f>
        <v>0</v>
      </c>
      <c r="P89" s="247"/>
      <c r="Q89" s="247"/>
      <c r="R89" s="31"/>
    </row>
    <row r="90" spans="1:18" ht="15" customHeight="1" thickBot="1" x14ac:dyDescent="0.25">
      <c r="A90" s="250" t="s">
        <v>528</v>
      </c>
      <c r="B90" s="240" t="s">
        <v>170</v>
      </c>
      <c r="C90" s="240" t="s">
        <v>96</v>
      </c>
      <c r="D90" s="242">
        <v>5</v>
      </c>
      <c r="E90" s="245">
        <f t="array" ref="E90">SUM(IF(Nummerbuch!$B$5:$B$1171=A90,IF(Nummerbuch!$C$5:$C$1171=B90,IF(Nummerbuch!$D$5:$D$1171=C90,IF(Nummerbuch!$E$5:$E$1171=D90,Nummerbuch!$H$5:$H$1171,0),0),0),0))</f>
        <v>0</v>
      </c>
      <c r="F90" s="246">
        <f t="array" ref="F90">COUNT(Nummerbuch!$B$5:$B$1004,IF(Nummerbuch!$B$5:$B$1004=A90,IF(Nummerbuch!$D$5:$D$1004=C90,IF(Nummerbuch!$E$5:$E$1004=D90,0))))</f>
        <v>0</v>
      </c>
      <c r="G90" s="247"/>
      <c r="H90" s="247"/>
      <c r="I90" s="31"/>
      <c r="J90" s="250" t="s">
        <v>23</v>
      </c>
      <c r="K90" s="240" t="s">
        <v>170</v>
      </c>
      <c r="L90" s="240" t="s">
        <v>177</v>
      </c>
      <c r="M90" s="242" t="s">
        <v>139</v>
      </c>
      <c r="N90" s="245">
        <f t="array" ref="N90">SUM(IF(Nummerbuch!$B$5:$B$1171=J90,IF(Nummerbuch!$C$5:$C$1171=K90,IF(Nummerbuch!$D$5:$D$1171=L90,IF(Nummerbuch!$E$5:$E$1171=M90,Nummerbuch!$H$5:$H$1171,0),0),0),0))</f>
        <v>0</v>
      </c>
      <c r="O90" s="246">
        <f t="array" ref="O90">COUNT(Nummerbuch!$B$5:$B$1004,IF(Nummerbuch!$B$5:$B$1004=J90,IF(Nummerbuch!$D$5:$D$1004=L90,IF(Nummerbuch!$E$5:$E$1004=M90,0))))</f>
        <v>0</v>
      </c>
      <c r="P90" s="247"/>
      <c r="Q90" s="247"/>
      <c r="R90" s="31"/>
    </row>
    <row r="91" spans="1:18" ht="15" customHeight="1" thickBot="1" x14ac:dyDescent="0.25">
      <c r="A91" s="250" t="s">
        <v>528</v>
      </c>
      <c r="B91" s="240" t="s">
        <v>170</v>
      </c>
      <c r="C91" s="240" t="s">
        <v>96</v>
      </c>
      <c r="D91" s="242">
        <v>6</v>
      </c>
      <c r="E91" s="245">
        <f t="array" ref="E91">SUM(IF(Nummerbuch!$B$5:$B$1171=A91,IF(Nummerbuch!$C$5:$C$1171=B91,IF(Nummerbuch!$D$5:$D$1171=C91,IF(Nummerbuch!$E$5:$E$1171=D91,Nummerbuch!$H$5:$H$1171,0),0),0),0))</f>
        <v>0</v>
      </c>
      <c r="F91" s="246">
        <f t="array" ref="F91">COUNT(Nummerbuch!$B$5:$B$1004,IF(Nummerbuch!$B$5:$B$1004=A91,IF(Nummerbuch!$D$5:$D$1004=C91,IF(Nummerbuch!$E$5:$E$1004=D91,0))))</f>
        <v>0</v>
      </c>
      <c r="G91" s="560">
        <f>SUM(F85:F91)</f>
        <v>0</v>
      </c>
      <c r="H91" s="578">
        <f>SUM(E85:E91)</f>
        <v>0</v>
      </c>
      <c r="I91" s="31"/>
      <c r="J91" s="250" t="s">
        <v>23</v>
      </c>
      <c r="K91" s="240" t="s">
        <v>170</v>
      </c>
      <c r="L91" s="240" t="s">
        <v>177</v>
      </c>
      <c r="M91" s="242">
        <v>4</v>
      </c>
      <c r="N91" s="245">
        <f t="array" ref="N91">SUM(IF(Nummerbuch!$B$5:$B$1171=J91,IF(Nummerbuch!$C$5:$C$1171=K91,IF(Nummerbuch!$D$5:$D$1171=L91,IF(Nummerbuch!$E$5:$E$1171=M91,Nummerbuch!$H$5:$H$1171,0),0),0),0))</f>
        <v>0</v>
      </c>
      <c r="O91" s="246">
        <f t="array" ref="O91">COUNT(Nummerbuch!$B$5:$B$1004,IF(Nummerbuch!$B$5:$B$1004=J91,IF(Nummerbuch!$D$5:$D$1004=L91,IF(Nummerbuch!$E$5:$E$1004=M91,0))))</f>
        <v>0</v>
      </c>
      <c r="P91" s="247"/>
      <c r="Q91" s="247"/>
      <c r="R91" s="31"/>
    </row>
    <row r="92" spans="1:18" ht="15" customHeight="1" thickBot="1" x14ac:dyDescent="0.25">
      <c r="A92" s="250" t="s">
        <v>528</v>
      </c>
      <c r="B92" s="240" t="s">
        <v>170</v>
      </c>
      <c r="C92" s="240" t="s">
        <v>177</v>
      </c>
      <c r="D92" s="243" t="s">
        <v>120</v>
      </c>
      <c r="E92" s="245">
        <f t="array" ref="E92">SUM(IF(Nummerbuch!$B$5:$B$1171=A92,IF(Nummerbuch!$C$5:$C$1171=B92,IF(Nummerbuch!$D$5:$D$1171=C92,IF(Nummerbuch!$E$5:$E$1171=D92,Nummerbuch!$H$5:$H$1171,0),0),0),0))</f>
        <v>0</v>
      </c>
      <c r="F92" s="246">
        <f t="array" ref="F92">COUNT(Nummerbuch!$B$5:$B$1004,IF(Nummerbuch!$B$5:$B$1004=A92,IF(Nummerbuch!$D$5:$D$1004=C92,IF(Nummerbuch!$E$5:$E$1004=D92,0))))</f>
        <v>0</v>
      </c>
      <c r="G92" s="247"/>
      <c r="H92" s="247"/>
      <c r="I92" s="31"/>
      <c r="J92" s="250" t="s">
        <v>23</v>
      </c>
      <c r="K92" s="240" t="s">
        <v>170</v>
      </c>
      <c r="L92" s="240" t="s">
        <v>177</v>
      </c>
      <c r="M92" s="242">
        <v>5</v>
      </c>
      <c r="N92" s="245">
        <f t="array" ref="N92">SUM(IF(Nummerbuch!$B$5:$B$1171=J92,IF(Nummerbuch!$C$5:$C$1171=K92,IF(Nummerbuch!$D$5:$D$1171=L92,IF(Nummerbuch!$E$5:$E$1171=M92,Nummerbuch!$H$5:$H$1171,0),0),0),0))</f>
        <v>0</v>
      </c>
      <c r="O92" s="246">
        <f t="array" ref="O92">COUNT(Nummerbuch!$B$5:$B$1004,IF(Nummerbuch!$B$5:$B$1004=J92,IF(Nummerbuch!$D$5:$D$1004=L92,IF(Nummerbuch!$E$5:$E$1004=M92,0))))</f>
        <v>0</v>
      </c>
      <c r="P92" s="247"/>
      <c r="Q92" s="247"/>
      <c r="R92" s="31"/>
    </row>
    <row r="93" spans="1:18" ht="15" customHeight="1" thickBot="1" x14ac:dyDescent="0.25">
      <c r="A93" s="250" t="s">
        <v>528</v>
      </c>
      <c r="B93" s="240" t="s">
        <v>170</v>
      </c>
      <c r="C93" s="240" t="s">
        <v>177</v>
      </c>
      <c r="D93" s="243" t="s">
        <v>131</v>
      </c>
      <c r="E93" s="245">
        <f t="array" ref="E93">SUM(IF(Nummerbuch!$B$5:$B$1171=A93,IF(Nummerbuch!$C$5:$C$1171=B93,IF(Nummerbuch!$D$5:$D$1171=C93,IF(Nummerbuch!$E$5:$E$1171=D93,Nummerbuch!$H$5:$H$1171,0),0),0),0))</f>
        <v>0</v>
      </c>
      <c r="F93" s="246">
        <f t="array" ref="F93">COUNT(Nummerbuch!$B$5:$B$1004,IF(Nummerbuch!$B$5:$B$1004=A93,IF(Nummerbuch!$D$5:$D$1004=C93,IF(Nummerbuch!$E$5:$E$1004=D93,0))))</f>
        <v>0</v>
      </c>
      <c r="G93" s="247"/>
      <c r="H93" s="247"/>
      <c r="I93" s="31"/>
      <c r="J93" s="250" t="s">
        <v>23</v>
      </c>
      <c r="K93" s="240" t="s">
        <v>170</v>
      </c>
      <c r="L93" s="240" t="s">
        <v>177</v>
      </c>
      <c r="M93" s="242">
        <v>6</v>
      </c>
      <c r="N93" s="245">
        <f t="array" ref="N93">SUM(IF(Nummerbuch!$B$5:$B$1171=J93,IF(Nummerbuch!$C$5:$C$1171=K93,IF(Nummerbuch!$D$5:$D$1171=L93,IF(Nummerbuch!$E$5:$E$1171=M93,Nummerbuch!$H$5:$H$1171,0),0),0),0))</f>
        <v>0</v>
      </c>
      <c r="O93" s="246">
        <f t="array" ref="O93">COUNT(Nummerbuch!$B$5:$B$1004,IF(Nummerbuch!$B$5:$B$1004=J93,IF(Nummerbuch!$D$5:$D$1004=L93,IF(Nummerbuch!$E$5:$E$1004=M93,0))))</f>
        <v>0</v>
      </c>
      <c r="P93" s="560">
        <f>SUM(O87:O93)</f>
        <v>0</v>
      </c>
      <c r="Q93" s="578">
        <f>SUM(N87:N93)</f>
        <v>0</v>
      </c>
      <c r="R93" s="31"/>
    </row>
    <row r="94" spans="1:18" ht="15" customHeight="1" x14ac:dyDescent="0.2">
      <c r="A94" s="250" t="s">
        <v>528</v>
      </c>
      <c r="B94" s="240" t="s">
        <v>170</v>
      </c>
      <c r="C94" s="240" t="s">
        <v>177</v>
      </c>
      <c r="D94" s="243" t="s">
        <v>138</v>
      </c>
      <c r="E94" s="245">
        <f t="array" ref="E94">SUM(IF(Nummerbuch!$B$5:$B$1171=A94,IF(Nummerbuch!$C$5:$C$1171=B94,IF(Nummerbuch!$D$5:$D$1171=C94,IF(Nummerbuch!$E$5:$E$1171=D94,Nummerbuch!$H$5:$H$1171,0),0),0),0))</f>
        <v>0</v>
      </c>
      <c r="F94" s="246">
        <f t="array" ref="F94">COUNT(Nummerbuch!$B$5:$B$1004,IF(Nummerbuch!$B$5:$B$1004=A94,IF(Nummerbuch!$D$5:$D$1004=C94,IF(Nummerbuch!$E$5:$E$1004=D94,0))))</f>
        <v>0</v>
      </c>
      <c r="G94" s="247"/>
      <c r="H94" s="247"/>
      <c r="I94" s="31"/>
      <c r="J94" s="250" t="s">
        <v>23</v>
      </c>
      <c r="K94" s="240" t="s">
        <v>170</v>
      </c>
      <c r="L94" s="240" t="s">
        <v>171</v>
      </c>
      <c r="M94" s="243" t="s">
        <v>120</v>
      </c>
      <c r="N94" s="245">
        <f t="array" ref="N94">SUM(IF(Nummerbuch!$B$5:$B$1171=J94,IF(Nummerbuch!$C$5:$C$1171=K94,IF(Nummerbuch!$D$5:$D$1171=L94,IF(Nummerbuch!$E$5:$E$1171=M94,Nummerbuch!$H$5:$H$1171,0),0),0),0))</f>
        <v>0</v>
      </c>
      <c r="O94" s="246">
        <f t="array" ref="O94">COUNT(Nummerbuch!$B$5:$B$1004,IF(Nummerbuch!$B$5:$B$1004=J94,IF(Nummerbuch!$D$5:$D$1004=L94,IF(Nummerbuch!$E$5:$E$1004=M94,0))))</f>
        <v>0</v>
      </c>
      <c r="P94" s="247"/>
      <c r="Q94" s="247"/>
      <c r="R94" s="31"/>
    </row>
    <row r="95" spans="1:18" ht="15" customHeight="1" x14ac:dyDescent="0.2">
      <c r="A95" s="250" t="s">
        <v>528</v>
      </c>
      <c r="B95" s="240" t="s">
        <v>170</v>
      </c>
      <c r="C95" s="240" t="s">
        <v>177</v>
      </c>
      <c r="D95" s="243" t="s">
        <v>139</v>
      </c>
      <c r="E95" s="245">
        <f t="array" ref="E95">SUM(IF(Nummerbuch!$B$5:$B$1171=A95,IF(Nummerbuch!$C$5:$C$1171=B95,IF(Nummerbuch!$D$5:$D$1171=C95,IF(Nummerbuch!$E$5:$E$1171=D95,Nummerbuch!$H$5:$H$1171,0),0),0),0))</f>
        <v>0</v>
      </c>
      <c r="F95" s="246">
        <f t="array" ref="F95">COUNT(Nummerbuch!$B$5:$B$1004,IF(Nummerbuch!$B$5:$B$1004=A95,IF(Nummerbuch!$D$5:$D$1004=C95,IF(Nummerbuch!$E$5:$E$1004=D95,0))))</f>
        <v>0</v>
      </c>
      <c r="G95" s="247"/>
      <c r="H95" s="247"/>
      <c r="I95" s="31"/>
      <c r="J95" s="250" t="s">
        <v>23</v>
      </c>
      <c r="K95" s="240" t="s">
        <v>170</v>
      </c>
      <c r="L95" s="240" t="s">
        <v>171</v>
      </c>
      <c r="M95" s="243" t="s">
        <v>131</v>
      </c>
      <c r="N95" s="245">
        <f t="array" ref="N95">SUM(IF(Nummerbuch!$B$5:$B$1171=J95,IF(Nummerbuch!$C$5:$C$1171=K95,IF(Nummerbuch!$D$5:$D$1171=L95,IF(Nummerbuch!$E$5:$E$1171=M95,Nummerbuch!$H$5:$H$1171,0),0),0),0))</f>
        <v>0</v>
      </c>
      <c r="O95" s="246">
        <f t="array" ref="O95">COUNT(Nummerbuch!$B$5:$B$1004,IF(Nummerbuch!$B$5:$B$1004=J95,IF(Nummerbuch!$D$5:$D$1004=L95,IF(Nummerbuch!$E$5:$E$1004=M95,0))))</f>
        <v>0</v>
      </c>
      <c r="P95" s="247"/>
      <c r="Q95" s="247"/>
      <c r="R95" s="31"/>
    </row>
    <row r="96" spans="1:18" ht="15" customHeight="1" x14ac:dyDescent="0.2">
      <c r="A96" s="250" t="s">
        <v>528</v>
      </c>
      <c r="B96" s="240" t="s">
        <v>170</v>
      </c>
      <c r="C96" s="240" t="s">
        <v>177</v>
      </c>
      <c r="D96" s="243">
        <v>4</v>
      </c>
      <c r="E96" s="245">
        <f t="array" ref="E96">SUM(IF(Nummerbuch!$B$5:$B$1171=A96,IF(Nummerbuch!$C$5:$C$1171=B96,IF(Nummerbuch!$D$5:$D$1171=C96,IF(Nummerbuch!$E$5:$E$1171=D96,Nummerbuch!$H$5:$H$1171,0),0),0),0))</f>
        <v>0</v>
      </c>
      <c r="F96" s="246">
        <f t="array" ref="F96">COUNT(Nummerbuch!$B$5:$B$1004,IF(Nummerbuch!$B$5:$B$1004=A96,IF(Nummerbuch!$D$5:$D$1004=C96,IF(Nummerbuch!$E$5:$E$1004=D96,0))))</f>
        <v>0</v>
      </c>
      <c r="G96" s="247"/>
      <c r="H96" s="247"/>
      <c r="I96" s="31"/>
      <c r="J96" s="250" t="s">
        <v>23</v>
      </c>
      <c r="K96" s="240" t="s">
        <v>170</v>
      </c>
      <c r="L96" s="240" t="s">
        <v>171</v>
      </c>
      <c r="M96" s="243" t="s">
        <v>138</v>
      </c>
      <c r="N96" s="245">
        <f t="array" ref="N96">SUM(IF(Nummerbuch!$B$5:$B$1171=J96,IF(Nummerbuch!$C$5:$C$1171=K96,IF(Nummerbuch!$D$5:$D$1171=L96,IF(Nummerbuch!$E$5:$E$1171=M96,Nummerbuch!$H$5:$H$1171,0),0),0),0))</f>
        <v>0</v>
      </c>
      <c r="O96" s="246">
        <f t="array" ref="O96">COUNT(Nummerbuch!$B$5:$B$1004,IF(Nummerbuch!$B$5:$B$1004=J96,IF(Nummerbuch!$D$5:$D$1004=L96,IF(Nummerbuch!$E$5:$E$1004=M96,0))))</f>
        <v>0</v>
      </c>
      <c r="P96" s="247"/>
      <c r="Q96" s="247"/>
      <c r="R96" s="31"/>
    </row>
    <row r="97" spans="1:18" ht="15" customHeight="1" thickBot="1" x14ac:dyDescent="0.25">
      <c r="A97" s="250" t="s">
        <v>528</v>
      </c>
      <c r="B97" s="240" t="s">
        <v>170</v>
      </c>
      <c r="C97" s="240" t="s">
        <v>177</v>
      </c>
      <c r="D97" s="243">
        <v>5</v>
      </c>
      <c r="E97" s="245">
        <f t="array" ref="E97">SUM(IF(Nummerbuch!$B$5:$B$1171=A97,IF(Nummerbuch!$C$5:$C$1171=B97,IF(Nummerbuch!$D$5:$D$1171=C97,IF(Nummerbuch!$E$5:$E$1171=D97,Nummerbuch!$H$5:$H$1171,0),0),0),0))</f>
        <v>0</v>
      </c>
      <c r="F97" s="246">
        <f t="array" ref="F97">COUNT(Nummerbuch!$B$5:$B$1004,IF(Nummerbuch!$B$5:$B$1004=A97,IF(Nummerbuch!$D$5:$D$1004=C97,IF(Nummerbuch!$E$5:$E$1004=D97,0))))</f>
        <v>0</v>
      </c>
      <c r="G97" s="247"/>
      <c r="H97" s="247"/>
      <c r="I97" s="31"/>
      <c r="J97" s="250" t="s">
        <v>23</v>
      </c>
      <c r="K97" s="240" t="s">
        <v>170</v>
      </c>
      <c r="L97" s="240" t="s">
        <v>171</v>
      </c>
      <c r="M97" s="243" t="s">
        <v>139</v>
      </c>
      <c r="N97" s="245">
        <f t="array" ref="N97">SUM(IF(Nummerbuch!$B$5:$B$1171=J97,IF(Nummerbuch!$C$5:$C$1171=K97,IF(Nummerbuch!$D$5:$D$1171=L97,IF(Nummerbuch!$E$5:$E$1171=M97,Nummerbuch!$H$5:$H$1171,0),0),0),0))</f>
        <v>0</v>
      </c>
      <c r="O97" s="246">
        <f t="array" ref="O97">COUNT(Nummerbuch!$B$5:$B$1004,IF(Nummerbuch!$B$5:$B$1004=J97,IF(Nummerbuch!$D$5:$D$1004=L97,IF(Nummerbuch!$E$5:$E$1004=M97,0))))</f>
        <v>0</v>
      </c>
      <c r="P97" s="247"/>
      <c r="Q97" s="247"/>
      <c r="R97" s="31"/>
    </row>
    <row r="98" spans="1:18" ht="15" customHeight="1" thickBot="1" x14ac:dyDescent="0.25">
      <c r="A98" s="250" t="s">
        <v>528</v>
      </c>
      <c r="B98" s="240" t="s">
        <v>170</v>
      </c>
      <c r="C98" s="240" t="s">
        <v>177</v>
      </c>
      <c r="D98" s="242">
        <v>6</v>
      </c>
      <c r="E98" s="245">
        <f t="array" ref="E98">SUM(IF(Nummerbuch!$B$5:$B$1171=A98,IF(Nummerbuch!$C$5:$C$1171=B98,IF(Nummerbuch!$D$5:$D$1171=C98,IF(Nummerbuch!$E$5:$E$1171=D98,Nummerbuch!$H$5:$H$1171,0),0),0),0))</f>
        <v>0</v>
      </c>
      <c r="F98" s="246">
        <f t="array" ref="F98">COUNT(Nummerbuch!$B$5:$B$1004,IF(Nummerbuch!$B$5:$B$1004=A98,IF(Nummerbuch!$D$5:$D$1004=C98,IF(Nummerbuch!$E$5:$E$1004=D98,0))))</f>
        <v>0</v>
      </c>
      <c r="G98" s="560">
        <f>SUM(F92:F98)</f>
        <v>0</v>
      </c>
      <c r="H98" s="578">
        <f>SUM(E92:E98)</f>
        <v>0</v>
      </c>
      <c r="I98" s="31"/>
      <c r="J98" s="250" t="s">
        <v>23</v>
      </c>
      <c r="K98" s="240" t="s">
        <v>170</v>
      </c>
      <c r="L98" s="240" t="s">
        <v>171</v>
      </c>
      <c r="M98" s="243">
        <v>4</v>
      </c>
      <c r="N98" s="245">
        <f t="array" ref="N98">SUM(IF(Nummerbuch!$B$5:$B$1171=J98,IF(Nummerbuch!$C$5:$C$1171=K98,IF(Nummerbuch!$D$5:$D$1171=L98,IF(Nummerbuch!$E$5:$E$1171=M98,Nummerbuch!$H$5:$H$1171,0),0),0),0))</f>
        <v>0</v>
      </c>
      <c r="O98" s="246">
        <f t="array" ref="O98">COUNT(Nummerbuch!$B$5:$B$1004,IF(Nummerbuch!$B$5:$B$1004=J98,IF(Nummerbuch!$D$5:$D$1004=L98,IF(Nummerbuch!$E$5:$E$1004=M98,0))))</f>
        <v>0</v>
      </c>
      <c r="P98" s="247"/>
      <c r="Q98" s="247"/>
      <c r="R98" s="31"/>
    </row>
    <row r="99" spans="1:18" ht="15" customHeight="1" thickBot="1" x14ac:dyDescent="0.25">
      <c r="A99" s="250" t="s">
        <v>528</v>
      </c>
      <c r="B99" s="240" t="s">
        <v>170</v>
      </c>
      <c r="C99" s="240" t="s">
        <v>171</v>
      </c>
      <c r="D99" s="243" t="s">
        <v>120</v>
      </c>
      <c r="E99" s="245">
        <f t="array" ref="E99">SUM(IF(Nummerbuch!$B$5:$B$1171=A99,IF(Nummerbuch!$C$5:$C$1171=B99,IF(Nummerbuch!$D$5:$D$1171=C99,IF(Nummerbuch!$E$5:$E$1171=D99,Nummerbuch!$H$5:$H$1171,0),0),0),0))</f>
        <v>0</v>
      </c>
      <c r="F99" s="246">
        <f t="array" ref="F99">COUNT(Nummerbuch!$B$5:$B$1004,IF(Nummerbuch!$B$5:$B$1004=A99,IF(Nummerbuch!$D$5:$D$1004=C99,IF(Nummerbuch!$E$5:$E$1004=D99,0))))</f>
        <v>0</v>
      </c>
      <c r="G99" s="247"/>
      <c r="H99" s="247"/>
      <c r="I99" s="31"/>
      <c r="J99" s="250" t="s">
        <v>23</v>
      </c>
      <c r="K99" s="240" t="s">
        <v>170</v>
      </c>
      <c r="L99" s="240" t="s">
        <v>171</v>
      </c>
      <c r="M99" s="243">
        <v>5</v>
      </c>
      <c r="N99" s="245">
        <f t="array" ref="N99">SUM(IF(Nummerbuch!$B$5:$B$1171=J99,IF(Nummerbuch!$C$5:$C$1171=K99,IF(Nummerbuch!$D$5:$D$1171=L99,IF(Nummerbuch!$E$5:$E$1171=M99,Nummerbuch!$H$5:$H$1171,0),0),0),0))</f>
        <v>0</v>
      </c>
      <c r="O99" s="246">
        <f t="array" ref="O99">COUNT(Nummerbuch!$B$5:$B$1004,IF(Nummerbuch!$B$5:$B$1004=J99,IF(Nummerbuch!$D$5:$D$1004=L99,IF(Nummerbuch!$E$5:$E$1004=M99,0))))</f>
        <v>0</v>
      </c>
      <c r="P99" s="247"/>
      <c r="Q99" s="247"/>
      <c r="R99" s="31"/>
    </row>
    <row r="100" spans="1:18" ht="15" customHeight="1" thickBot="1" x14ac:dyDescent="0.25">
      <c r="A100" s="250" t="s">
        <v>528</v>
      </c>
      <c r="B100" s="240" t="s">
        <v>170</v>
      </c>
      <c r="C100" s="240" t="s">
        <v>171</v>
      </c>
      <c r="D100" s="243" t="s">
        <v>131</v>
      </c>
      <c r="E100" s="245">
        <f t="array" ref="E100">SUM(IF(Nummerbuch!$B$5:$B$1171=A100,IF(Nummerbuch!$C$5:$C$1171=B100,IF(Nummerbuch!$D$5:$D$1171=C100,IF(Nummerbuch!$E$5:$E$1171=D100,Nummerbuch!$H$5:$H$1171,0),0),0),0))</f>
        <v>0.33</v>
      </c>
      <c r="F100" s="246">
        <f t="array" ref="F100">COUNT(Nummerbuch!$B$5:$B$1004,IF(Nummerbuch!$B$5:$B$1004=A100,IF(Nummerbuch!$D$5:$D$1004=C100,IF(Nummerbuch!$E$5:$E$1004=D100,0))))</f>
        <v>1</v>
      </c>
      <c r="G100" s="247"/>
      <c r="H100" s="247"/>
      <c r="I100" s="31"/>
      <c r="J100" s="250" t="s">
        <v>23</v>
      </c>
      <c r="K100" s="240" t="s">
        <v>170</v>
      </c>
      <c r="L100" s="240" t="s">
        <v>171</v>
      </c>
      <c r="M100" s="242">
        <v>6</v>
      </c>
      <c r="N100" s="245">
        <f t="array" ref="N100">SUM(IF(Nummerbuch!$B$5:$B$1171=J100,IF(Nummerbuch!$C$5:$C$1171=K100,IF(Nummerbuch!$D$5:$D$1171=L100,IF(Nummerbuch!$E$5:$E$1171=M100,Nummerbuch!$H$5:$H$1171,0),0),0),0))</f>
        <v>0</v>
      </c>
      <c r="O100" s="246">
        <f t="array" ref="O100">COUNT(Nummerbuch!$B$5:$B$1004,IF(Nummerbuch!$B$5:$B$1004=J100,IF(Nummerbuch!$D$5:$D$1004=L100,IF(Nummerbuch!$E$5:$E$1004=M100,0))))</f>
        <v>0</v>
      </c>
      <c r="P100" s="560">
        <f>SUM(O94:O100)</f>
        <v>0</v>
      </c>
      <c r="Q100" s="578">
        <f>SUM(N94:N100)</f>
        <v>0</v>
      </c>
      <c r="R100" s="31"/>
    </row>
    <row r="101" spans="1:18" ht="15" customHeight="1" x14ac:dyDescent="0.2">
      <c r="A101" s="250" t="s">
        <v>528</v>
      </c>
      <c r="B101" s="240" t="s">
        <v>170</v>
      </c>
      <c r="C101" s="240" t="s">
        <v>171</v>
      </c>
      <c r="D101" s="243" t="s">
        <v>138</v>
      </c>
      <c r="E101" s="245">
        <f t="array" ref="E101">SUM(IF(Nummerbuch!$B$5:$B$1171=A101,IF(Nummerbuch!$C$5:$C$1171=B101,IF(Nummerbuch!$D$5:$D$1171=C101,IF(Nummerbuch!$E$5:$E$1171=D101,Nummerbuch!$H$5:$H$1171,0),0),0),0))</f>
        <v>0</v>
      </c>
      <c r="F101" s="246">
        <f t="array" ref="F101">COUNT(Nummerbuch!$B$5:$B$1004,IF(Nummerbuch!$B$5:$B$1004=A101,IF(Nummerbuch!$D$5:$D$1004=C101,IF(Nummerbuch!$E$5:$E$1004=D101,0))))</f>
        <v>0</v>
      </c>
      <c r="G101" s="247"/>
      <c r="H101" s="247"/>
      <c r="I101" s="31"/>
      <c r="J101" s="250" t="s">
        <v>23</v>
      </c>
      <c r="K101" s="240" t="s">
        <v>170</v>
      </c>
      <c r="L101" s="240" t="s">
        <v>172</v>
      </c>
      <c r="M101" s="243" t="s">
        <v>120</v>
      </c>
      <c r="N101" s="245">
        <f t="array" ref="N101">SUM(IF(Nummerbuch!$B$5:$B$1171=J101,IF(Nummerbuch!$C$5:$C$1171=K101,IF(Nummerbuch!$D$5:$D$1171=L101,IF(Nummerbuch!$E$5:$E$1171=M101,Nummerbuch!$H$5:$H$1171,0),0),0),0))</f>
        <v>0.23</v>
      </c>
      <c r="O101" s="246">
        <f t="array" ref="O101">COUNT(Nummerbuch!$B$5:$B$1004,IF(Nummerbuch!$B$5:$B$1004=J101,IF(Nummerbuch!$D$5:$D$1004=L101,IF(Nummerbuch!$E$5:$E$1004=M101,0))))</f>
        <v>1</v>
      </c>
      <c r="P101" s="247"/>
      <c r="Q101" s="247"/>
      <c r="R101" s="31"/>
    </row>
    <row r="102" spans="1:18" ht="15" customHeight="1" x14ac:dyDescent="0.2">
      <c r="A102" s="250" t="s">
        <v>528</v>
      </c>
      <c r="B102" s="240" t="s">
        <v>170</v>
      </c>
      <c r="C102" s="240" t="s">
        <v>171</v>
      </c>
      <c r="D102" s="243" t="s">
        <v>139</v>
      </c>
      <c r="E102" s="245">
        <f t="array" ref="E102">SUM(IF(Nummerbuch!$B$5:$B$1171=A102,IF(Nummerbuch!$C$5:$C$1171=B102,IF(Nummerbuch!$D$5:$D$1171=C102,IF(Nummerbuch!$E$5:$E$1171=D102,Nummerbuch!$H$5:$H$1171,0),0),0),0))</f>
        <v>0</v>
      </c>
      <c r="F102" s="246">
        <f t="array" ref="F102">COUNT(Nummerbuch!$B$5:$B$1004,IF(Nummerbuch!$B$5:$B$1004=A102,IF(Nummerbuch!$D$5:$D$1004=C102,IF(Nummerbuch!$E$5:$E$1004=D102,0))))</f>
        <v>0</v>
      </c>
      <c r="G102" s="247"/>
      <c r="H102" s="247"/>
      <c r="I102" s="31"/>
      <c r="J102" s="250" t="s">
        <v>23</v>
      </c>
      <c r="K102" s="240" t="s">
        <v>170</v>
      </c>
      <c r="L102" s="240" t="s">
        <v>172</v>
      </c>
      <c r="M102" s="243" t="s">
        <v>131</v>
      </c>
      <c r="N102" s="245">
        <f t="array" ref="N102">SUM(IF(Nummerbuch!$B$5:$B$1171=J102,IF(Nummerbuch!$C$5:$C$1171=K102,IF(Nummerbuch!$D$5:$D$1171=L102,IF(Nummerbuch!$E$5:$E$1171=M102,Nummerbuch!$H$5:$H$1171,0),0),0),0))</f>
        <v>0</v>
      </c>
      <c r="O102" s="246">
        <f t="array" ref="O102">COUNT(Nummerbuch!$B$5:$B$1004,IF(Nummerbuch!$B$5:$B$1004=J102,IF(Nummerbuch!$D$5:$D$1004=L102,IF(Nummerbuch!$E$5:$E$1004=M102,0))))</f>
        <v>0</v>
      </c>
      <c r="P102" s="247"/>
      <c r="Q102" s="247"/>
      <c r="R102" s="31"/>
    </row>
    <row r="103" spans="1:18" ht="15" customHeight="1" x14ac:dyDescent="0.2">
      <c r="A103" s="250" t="s">
        <v>528</v>
      </c>
      <c r="B103" s="240" t="s">
        <v>170</v>
      </c>
      <c r="C103" s="240" t="s">
        <v>171</v>
      </c>
      <c r="D103" s="243">
        <v>4</v>
      </c>
      <c r="E103" s="245">
        <f t="array" ref="E103">SUM(IF(Nummerbuch!$B$5:$B$1171=A103,IF(Nummerbuch!$C$5:$C$1171=B103,IF(Nummerbuch!$D$5:$D$1171=C103,IF(Nummerbuch!$E$5:$E$1171=D103,Nummerbuch!$H$5:$H$1171,0),0),0),0))</f>
        <v>0</v>
      </c>
      <c r="F103" s="246">
        <f t="array" ref="F103">COUNT(Nummerbuch!$B$5:$B$1004,IF(Nummerbuch!$B$5:$B$1004=A103,IF(Nummerbuch!$D$5:$D$1004=C103,IF(Nummerbuch!$E$5:$E$1004=D103,0))))</f>
        <v>0</v>
      </c>
      <c r="G103" s="247"/>
      <c r="H103" s="247"/>
      <c r="I103" s="31"/>
      <c r="J103" s="250" t="s">
        <v>23</v>
      </c>
      <c r="K103" s="240" t="s">
        <v>170</v>
      </c>
      <c r="L103" s="240" t="s">
        <v>172</v>
      </c>
      <c r="M103" s="243" t="s">
        <v>138</v>
      </c>
      <c r="N103" s="245">
        <f t="array" ref="N103">SUM(IF(Nummerbuch!$B$5:$B$1171=J103,IF(Nummerbuch!$C$5:$C$1171=K103,IF(Nummerbuch!$D$5:$D$1171=L103,IF(Nummerbuch!$E$5:$E$1171=M103,Nummerbuch!$H$5:$H$1171,0),0),0),0))</f>
        <v>0</v>
      </c>
      <c r="O103" s="246">
        <f t="array" ref="O103">COUNT(Nummerbuch!$B$5:$B$1004,IF(Nummerbuch!$B$5:$B$1004=J103,IF(Nummerbuch!$D$5:$D$1004=L103,IF(Nummerbuch!$E$5:$E$1004=M103,0))))</f>
        <v>0</v>
      </c>
      <c r="P103" s="247"/>
      <c r="Q103" s="247"/>
      <c r="R103" s="31"/>
    </row>
    <row r="104" spans="1:18" ht="15" customHeight="1" thickBot="1" x14ac:dyDescent="0.25">
      <c r="A104" s="250" t="s">
        <v>528</v>
      </c>
      <c r="B104" s="240" t="s">
        <v>170</v>
      </c>
      <c r="C104" s="240" t="s">
        <v>171</v>
      </c>
      <c r="D104" s="243">
        <v>5</v>
      </c>
      <c r="E104" s="245">
        <f t="array" ref="E104">SUM(IF(Nummerbuch!$B$5:$B$1171=A104,IF(Nummerbuch!$C$5:$C$1171=B104,IF(Nummerbuch!$D$5:$D$1171=C104,IF(Nummerbuch!$E$5:$E$1171=D104,Nummerbuch!$H$5:$H$1171,0),0),0),0))</f>
        <v>0</v>
      </c>
      <c r="F104" s="246">
        <f t="array" ref="F104">COUNT(Nummerbuch!$B$5:$B$1004,IF(Nummerbuch!$B$5:$B$1004=A104,IF(Nummerbuch!$D$5:$D$1004=C104,IF(Nummerbuch!$E$5:$E$1004=D104,0))))</f>
        <v>0</v>
      </c>
      <c r="G104" s="247"/>
      <c r="H104" s="247"/>
      <c r="I104" s="31"/>
      <c r="J104" s="250" t="s">
        <v>23</v>
      </c>
      <c r="K104" s="240" t="s">
        <v>170</v>
      </c>
      <c r="L104" s="240" t="s">
        <v>172</v>
      </c>
      <c r="M104" s="243" t="s">
        <v>139</v>
      </c>
      <c r="N104" s="245">
        <f t="array" ref="N104">SUM(IF(Nummerbuch!$B$5:$B$1171=J104,IF(Nummerbuch!$C$5:$C$1171=K104,IF(Nummerbuch!$D$5:$D$1171=L104,IF(Nummerbuch!$E$5:$E$1171=M104,Nummerbuch!$H$5:$H$1171,0),0),0),0))</f>
        <v>0</v>
      </c>
      <c r="O104" s="246">
        <f t="array" ref="O104">COUNT(Nummerbuch!$B$5:$B$1004,IF(Nummerbuch!$B$5:$B$1004=J104,IF(Nummerbuch!$D$5:$D$1004=L104,IF(Nummerbuch!$E$5:$E$1004=M104,0))))</f>
        <v>0</v>
      </c>
      <c r="P104" s="247"/>
      <c r="Q104" s="247"/>
      <c r="R104" s="31"/>
    </row>
    <row r="105" spans="1:18" ht="15" customHeight="1" thickBot="1" x14ac:dyDescent="0.25">
      <c r="A105" s="250" t="s">
        <v>528</v>
      </c>
      <c r="B105" s="240" t="s">
        <v>170</v>
      </c>
      <c r="C105" s="240" t="s">
        <v>171</v>
      </c>
      <c r="D105" s="242">
        <v>6</v>
      </c>
      <c r="E105" s="245">
        <f t="array" ref="E105">SUM(IF(Nummerbuch!$B$5:$B$1171=A105,IF(Nummerbuch!$C$5:$C$1171=B105,IF(Nummerbuch!$D$5:$D$1171=C105,IF(Nummerbuch!$E$5:$E$1171=D105,Nummerbuch!$H$5:$H$1171,0),0),0),0))</f>
        <v>0</v>
      </c>
      <c r="F105" s="246">
        <f t="array" ref="F105">COUNT(Nummerbuch!$B$5:$B$1004,IF(Nummerbuch!$B$5:$B$1004=A105,IF(Nummerbuch!$D$5:$D$1004=C105,IF(Nummerbuch!$E$5:$E$1004=D105,0))))</f>
        <v>0</v>
      </c>
      <c r="G105" s="560">
        <f>SUM(F99:F105)</f>
        <v>1</v>
      </c>
      <c r="H105" s="578">
        <f>SUM(E99:E105)</f>
        <v>0.33</v>
      </c>
      <c r="I105" s="31"/>
      <c r="J105" s="250" t="s">
        <v>23</v>
      </c>
      <c r="K105" s="240" t="s">
        <v>170</v>
      </c>
      <c r="L105" s="240" t="s">
        <v>172</v>
      </c>
      <c r="M105" s="243">
        <v>4</v>
      </c>
      <c r="N105" s="245">
        <f t="array" ref="N105">SUM(IF(Nummerbuch!$B$5:$B$1171=J105,IF(Nummerbuch!$C$5:$C$1171=K105,IF(Nummerbuch!$D$5:$D$1171=L105,IF(Nummerbuch!$E$5:$E$1171=M105,Nummerbuch!$H$5:$H$1171,0),0),0),0))</f>
        <v>0</v>
      </c>
      <c r="O105" s="246">
        <f t="array" ref="O105">COUNT(Nummerbuch!$B$5:$B$1004,IF(Nummerbuch!$B$5:$B$1004=J105,IF(Nummerbuch!$D$5:$D$1004=L105,IF(Nummerbuch!$E$5:$E$1004=M105,0))))</f>
        <v>0</v>
      </c>
      <c r="P105" s="247"/>
      <c r="Q105" s="247"/>
      <c r="R105" s="31"/>
    </row>
    <row r="106" spans="1:18" ht="15" customHeight="1" thickBot="1" x14ac:dyDescent="0.25">
      <c r="A106" s="250" t="s">
        <v>528</v>
      </c>
      <c r="B106" s="240" t="s">
        <v>170</v>
      </c>
      <c r="C106" s="240" t="s">
        <v>178</v>
      </c>
      <c r="D106" s="243" t="s">
        <v>120</v>
      </c>
      <c r="E106" s="245">
        <f t="array" ref="E106">SUM(IF(Nummerbuch!$B$5:$B$1171=A106,IF(Nummerbuch!$C$5:$C$1171=B106,IF(Nummerbuch!$D$5:$D$1171=C106,IF(Nummerbuch!$E$5:$E$1171=D106,Nummerbuch!$H$5:$H$1171,0),0),0),0))</f>
        <v>0</v>
      </c>
      <c r="F106" s="246">
        <f t="array" ref="F106">COUNT(Nummerbuch!$B$5:$B$1004,IF(Nummerbuch!$B$5:$B$1004=A106,IF(Nummerbuch!$D$5:$D$1004=C106,IF(Nummerbuch!$E$5:$E$1004=D106,0))))</f>
        <v>0</v>
      </c>
      <c r="G106" s="247"/>
      <c r="H106" s="247"/>
      <c r="I106" s="31"/>
      <c r="J106" s="250" t="s">
        <v>23</v>
      </c>
      <c r="K106" s="240" t="s">
        <v>170</v>
      </c>
      <c r="L106" s="240" t="s">
        <v>172</v>
      </c>
      <c r="M106" s="243">
        <v>5</v>
      </c>
      <c r="N106" s="245">
        <f t="array" ref="N106">SUM(IF(Nummerbuch!$B$5:$B$1171=J106,IF(Nummerbuch!$C$5:$C$1171=K106,IF(Nummerbuch!$D$5:$D$1171=L106,IF(Nummerbuch!$E$5:$E$1171=M106,Nummerbuch!$H$5:$H$1171,0),0),0),0))</f>
        <v>0</v>
      </c>
      <c r="O106" s="246">
        <f t="array" ref="O106">COUNT(Nummerbuch!$B$5:$B$1004,IF(Nummerbuch!$B$5:$B$1004=J106,IF(Nummerbuch!$D$5:$D$1004=L106,IF(Nummerbuch!$E$5:$E$1004=M106,0))))</f>
        <v>0</v>
      </c>
      <c r="P106" s="247"/>
      <c r="Q106" s="247"/>
      <c r="R106" s="31"/>
    </row>
    <row r="107" spans="1:18" ht="15" customHeight="1" thickBot="1" x14ac:dyDescent="0.25">
      <c r="A107" s="250" t="s">
        <v>528</v>
      </c>
      <c r="B107" s="240" t="s">
        <v>170</v>
      </c>
      <c r="C107" s="240" t="s">
        <v>178</v>
      </c>
      <c r="D107" s="243" t="s">
        <v>131</v>
      </c>
      <c r="E107" s="245">
        <f t="array" ref="E107">SUM(IF(Nummerbuch!$B$5:$B$1171=A107,IF(Nummerbuch!$C$5:$C$1171=B107,IF(Nummerbuch!$D$5:$D$1171=C107,IF(Nummerbuch!$E$5:$E$1171=D107,Nummerbuch!$H$5:$H$1171,0),0),0),0))</f>
        <v>0</v>
      </c>
      <c r="F107" s="246">
        <f t="array" ref="F107">COUNT(Nummerbuch!$B$5:$B$1004,IF(Nummerbuch!$B$5:$B$1004=A107,IF(Nummerbuch!$D$5:$D$1004=C107,IF(Nummerbuch!$E$5:$E$1004=D107,0))))</f>
        <v>0</v>
      </c>
      <c r="G107" s="247"/>
      <c r="H107" s="247"/>
      <c r="I107" s="31"/>
      <c r="J107" s="250" t="s">
        <v>23</v>
      </c>
      <c r="K107" s="240" t="s">
        <v>170</v>
      </c>
      <c r="L107" s="240" t="s">
        <v>172</v>
      </c>
      <c r="M107" s="242">
        <v>6</v>
      </c>
      <c r="N107" s="245">
        <f t="array" ref="N107">SUM(IF(Nummerbuch!$B$5:$B$1171=J107,IF(Nummerbuch!$C$5:$C$1171=K107,IF(Nummerbuch!$D$5:$D$1171=L107,IF(Nummerbuch!$E$5:$E$1171=M107,Nummerbuch!$H$5:$H$1171,0),0),0),0))</f>
        <v>0</v>
      </c>
      <c r="O107" s="246">
        <f t="array" ref="O107">COUNT(Nummerbuch!$B$5:$B$1004,IF(Nummerbuch!$B$5:$B$1004=J107,IF(Nummerbuch!$D$5:$D$1004=L107,IF(Nummerbuch!$E$5:$E$1004=M107,0))))</f>
        <v>0</v>
      </c>
      <c r="P107" s="560">
        <f>SUM(O101:O107)</f>
        <v>1</v>
      </c>
      <c r="Q107" s="578">
        <f>SUM(N101:N107)</f>
        <v>0.23</v>
      </c>
      <c r="R107" s="31"/>
    </row>
    <row r="108" spans="1:18" ht="15" customHeight="1" x14ac:dyDescent="0.2">
      <c r="A108" s="250" t="s">
        <v>528</v>
      </c>
      <c r="B108" s="240" t="s">
        <v>170</v>
      </c>
      <c r="C108" s="240" t="s">
        <v>178</v>
      </c>
      <c r="D108" s="243" t="s">
        <v>138</v>
      </c>
      <c r="E108" s="245">
        <f t="array" ref="E108">SUM(IF(Nummerbuch!$B$5:$B$1171=A108,IF(Nummerbuch!$C$5:$C$1171=B108,IF(Nummerbuch!$D$5:$D$1171=C108,IF(Nummerbuch!$E$5:$E$1171=D108,Nummerbuch!$H$5:$H$1171,0),0),0),0))</f>
        <v>0</v>
      </c>
      <c r="F108" s="246">
        <f t="array" ref="F108">COUNT(Nummerbuch!$B$5:$B$1004,IF(Nummerbuch!$B$5:$B$1004=A108,IF(Nummerbuch!$D$5:$D$1004=C108,IF(Nummerbuch!$E$5:$E$1004=D108,0))))</f>
        <v>0</v>
      </c>
      <c r="G108" s="247"/>
      <c r="H108" s="247"/>
      <c r="I108" s="31"/>
      <c r="J108" s="250" t="s">
        <v>23</v>
      </c>
      <c r="K108" s="240" t="s">
        <v>170</v>
      </c>
      <c r="L108" s="240" t="s">
        <v>173</v>
      </c>
      <c r="M108" s="243" t="s">
        <v>120</v>
      </c>
      <c r="N108" s="245">
        <f t="array" ref="N108">SUM(IF(Nummerbuch!$B$5:$B$1171=J108,IF(Nummerbuch!$C$5:$C$1171=K108,IF(Nummerbuch!$D$5:$D$1171=L108,IF(Nummerbuch!$E$5:$E$1171=M108,Nummerbuch!$H$5:$H$1171,0),0),0),0))</f>
        <v>0</v>
      </c>
      <c r="O108" s="246">
        <f t="array" ref="O108">COUNT(Nummerbuch!$B$5:$B$1004,IF(Nummerbuch!$B$5:$B$1004=J108,IF(Nummerbuch!$D$5:$D$1004=L108,IF(Nummerbuch!$E$5:$E$1004=M108,0))))</f>
        <v>0</v>
      </c>
      <c r="P108" s="247"/>
      <c r="Q108" s="247"/>
      <c r="R108" s="31"/>
    </row>
    <row r="109" spans="1:18" ht="15" customHeight="1" x14ac:dyDescent="0.2">
      <c r="A109" s="250" t="s">
        <v>528</v>
      </c>
      <c r="B109" s="240" t="s">
        <v>170</v>
      </c>
      <c r="C109" s="240" t="s">
        <v>178</v>
      </c>
      <c r="D109" s="243" t="s">
        <v>139</v>
      </c>
      <c r="E109" s="245">
        <f t="array" ref="E109">SUM(IF(Nummerbuch!$B$5:$B$1171=A109,IF(Nummerbuch!$C$5:$C$1171=B109,IF(Nummerbuch!$D$5:$D$1171=C109,IF(Nummerbuch!$E$5:$E$1171=D109,Nummerbuch!$H$5:$H$1171,0),0),0),0))</f>
        <v>0</v>
      </c>
      <c r="F109" s="246">
        <f t="array" ref="F109">COUNT(Nummerbuch!$B$5:$B$1004,IF(Nummerbuch!$B$5:$B$1004=A109,IF(Nummerbuch!$D$5:$D$1004=C109,IF(Nummerbuch!$E$5:$E$1004=D109,0))))</f>
        <v>0</v>
      </c>
      <c r="G109" s="247"/>
      <c r="H109" s="247"/>
      <c r="I109" s="31"/>
      <c r="J109" s="250" t="s">
        <v>23</v>
      </c>
      <c r="K109" s="240" t="s">
        <v>170</v>
      </c>
      <c r="L109" s="240" t="s">
        <v>173</v>
      </c>
      <c r="M109" s="243" t="s">
        <v>131</v>
      </c>
      <c r="N109" s="245">
        <f t="array" ref="N109">SUM(IF(Nummerbuch!$B$5:$B$1171=J109,IF(Nummerbuch!$C$5:$C$1171=K109,IF(Nummerbuch!$D$5:$D$1171=L109,IF(Nummerbuch!$E$5:$E$1171=M109,Nummerbuch!$H$5:$H$1171,0),0),0),0))</f>
        <v>0</v>
      </c>
      <c r="O109" s="246">
        <f t="array" ref="O109">COUNT(Nummerbuch!$B$5:$B$1004,IF(Nummerbuch!$B$5:$B$1004=J109,IF(Nummerbuch!$D$5:$D$1004=L109,IF(Nummerbuch!$E$5:$E$1004=M109,0))))</f>
        <v>0</v>
      </c>
      <c r="P109" s="247"/>
      <c r="Q109" s="247"/>
      <c r="R109" s="31"/>
    </row>
    <row r="110" spans="1:18" ht="15" customHeight="1" x14ac:dyDescent="0.2">
      <c r="A110" s="250" t="s">
        <v>528</v>
      </c>
      <c r="B110" s="240" t="s">
        <v>170</v>
      </c>
      <c r="C110" s="240" t="s">
        <v>178</v>
      </c>
      <c r="D110" s="243">
        <v>4</v>
      </c>
      <c r="E110" s="245">
        <f t="array" ref="E110">SUM(IF(Nummerbuch!$B$5:$B$1171=A110,IF(Nummerbuch!$C$5:$C$1171=B110,IF(Nummerbuch!$D$5:$D$1171=C110,IF(Nummerbuch!$E$5:$E$1171=D110,Nummerbuch!$H$5:$H$1171,0),0),0),0))</f>
        <v>0</v>
      </c>
      <c r="F110" s="246">
        <f t="array" ref="F110">COUNT(Nummerbuch!$B$5:$B$1004,IF(Nummerbuch!$B$5:$B$1004=A110,IF(Nummerbuch!$D$5:$D$1004=C110,IF(Nummerbuch!$E$5:$E$1004=D110,0))))</f>
        <v>0</v>
      </c>
      <c r="G110" s="247"/>
      <c r="H110" s="247"/>
      <c r="I110" s="31"/>
      <c r="J110" s="250" t="s">
        <v>23</v>
      </c>
      <c r="K110" s="240" t="s">
        <v>170</v>
      </c>
      <c r="L110" s="240" t="s">
        <v>173</v>
      </c>
      <c r="M110" s="243" t="s">
        <v>138</v>
      </c>
      <c r="N110" s="245">
        <f t="array" ref="N110">SUM(IF(Nummerbuch!$B$5:$B$1171=J110,IF(Nummerbuch!$C$5:$C$1171=K110,IF(Nummerbuch!$D$5:$D$1171=L110,IF(Nummerbuch!$E$5:$E$1171=M110,Nummerbuch!$H$5:$H$1171,0),0),0),0))</f>
        <v>0</v>
      </c>
      <c r="O110" s="246">
        <f t="array" ref="O110">COUNT(Nummerbuch!$B$5:$B$1004,IF(Nummerbuch!$B$5:$B$1004=J110,IF(Nummerbuch!$D$5:$D$1004=L110,IF(Nummerbuch!$E$5:$E$1004=M110,0))))</f>
        <v>0</v>
      </c>
      <c r="P110" s="247"/>
      <c r="Q110" s="247"/>
      <c r="R110" s="31"/>
    </row>
    <row r="111" spans="1:18" ht="15" customHeight="1" thickBot="1" x14ac:dyDescent="0.25">
      <c r="A111" s="250" t="s">
        <v>528</v>
      </c>
      <c r="B111" s="240" t="s">
        <v>170</v>
      </c>
      <c r="C111" s="240" t="s">
        <v>178</v>
      </c>
      <c r="D111" s="243">
        <v>5</v>
      </c>
      <c r="E111" s="245">
        <f t="array" ref="E111">SUM(IF(Nummerbuch!$B$5:$B$1171=A111,IF(Nummerbuch!$C$5:$C$1171=B111,IF(Nummerbuch!$D$5:$D$1171=C111,IF(Nummerbuch!$E$5:$E$1171=D111,Nummerbuch!$H$5:$H$1171,0),0),0),0))</f>
        <v>0</v>
      </c>
      <c r="F111" s="246">
        <f t="array" ref="F111">COUNT(Nummerbuch!$B$5:$B$1004,IF(Nummerbuch!$B$5:$B$1004=A111,IF(Nummerbuch!$D$5:$D$1004=C111,IF(Nummerbuch!$E$5:$E$1004=D111,0))))</f>
        <v>0</v>
      </c>
      <c r="G111" s="247"/>
      <c r="H111" s="247"/>
      <c r="I111" s="31"/>
      <c r="J111" s="250" t="s">
        <v>23</v>
      </c>
      <c r="K111" s="240" t="s">
        <v>170</v>
      </c>
      <c r="L111" s="240" t="s">
        <v>173</v>
      </c>
      <c r="M111" s="243" t="s">
        <v>139</v>
      </c>
      <c r="N111" s="245">
        <f t="array" ref="N111">SUM(IF(Nummerbuch!$B$5:$B$1171=J111,IF(Nummerbuch!$C$5:$C$1171=K111,IF(Nummerbuch!$D$5:$D$1171=L111,IF(Nummerbuch!$E$5:$E$1171=M111,Nummerbuch!$H$5:$H$1171,0),0),0),0))</f>
        <v>0</v>
      </c>
      <c r="O111" s="246">
        <f t="array" ref="O111">COUNT(Nummerbuch!$B$5:$B$1004,IF(Nummerbuch!$B$5:$B$1004=J111,IF(Nummerbuch!$D$5:$D$1004=L111,IF(Nummerbuch!$E$5:$E$1004=M111,0))))</f>
        <v>0</v>
      </c>
      <c r="P111" s="247"/>
      <c r="Q111" s="247"/>
      <c r="R111" s="31"/>
    </row>
    <row r="112" spans="1:18" ht="15" customHeight="1" thickBot="1" x14ac:dyDescent="0.25">
      <c r="A112" s="250" t="s">
        <v>528</v>
      </c>
      <c r="B112" s="240" t="s">
        <v>170</v>
      </c>
      <c r="C112" s="240" t="s">
        <v>178</v>
      </c>
      <c r="D112" s="242">
        <v>6</v>
      </c>
      <c r="E112" s="245">
        <f t="array" ref="E112">SUM(IF(Nummerbuch!$B$5:$B$1171=A112,IF(Nummerbuch!$C$5:$C$1171=B112,IF(Nummerbuch!$D$5:$D$1171=C112,IF(Nummerbuch!$E$5:$E$1171=D112,Nummerbuch!$H$5:$H$1171,0),0),0),0))</f>
        <v>0</v>
      </c>
      <c r="F112" s="246">
        <f t="array" ref="F112">COUNT(Nummerbuch!$B$5:$B$1004,IF(Nummerbuch!$B$5:$B$1004=A112,IF(Nummerbuch!$D$5:$D$1004=C112,IF(Nummerbuch!$E$5:$E$1004=D112,0))))</f>
        <v>0</v>
      </c>
      <c r="G112" s="560">
        <f>SUM(F106:F112)</f>
        <v>0</v>
      </c>
      <c r="H112" s="578">
        <f>SUM(E106:E112)</f>
        <v>0</v>
      </c>
      <c r="I112" s="31"/>
      <c r="J112" s="250" t="s">
        <v>23</v>
      </c>
      <c r="K112" s="240" t="s">
        <v>170</v>
      </c>
      <c r="L112" s="240" t="s">
        <v>173</v>
      </c>
      <c r="M112" s="243">
        <v>4</v>
      </c>
      <c r="N112" s="245">
        <f t="array" ref="N112">SUM(IF(Nummerbuch!$B$5:$B$1171=J112,IF(Nummerbuch!$C$5:$C$1171=K112,IF(Nummerbuch!$D$5:$D$1171=L112,IF(Nummerbuch!$E$5:$E$1171=M112,Nummerbuch!$H$5:$H$1171,0),0),0),0))</f>
        <v>0</v>
      </c>
      <c r="O112" s="246">
        <f t="array" ref="O112">COUNT(Nummerbuch!$B$5:$B$1004,IF(Nummerbuch!$B$5:$B$1004=J112,IF(Nummerbuch!$D$5:$D$1004=L112,IF(Nummerbuch!$E$5:$E$1004=M112,0))))</f>
        <v>0</v>
      </c>
      <c r="P112" s="247"/>
      <c r="Q112" s="247"/>
      <c r="R112" s="31"/>
    </row>
    <row r="113" spans="1:18" ht="15" customHeight="1" thickBot="1" x14ac:dyDescent="0.25">
      <c r="A113" s="250" t="s">
        <v>528</v>
      </c>
      <c r="B113" s="240" t="s">
        <v>170</v>
      </c>
      <c r="C113" s="240" t="s">
        <v>172</v>
      </c>
      <c r="D113" s="243" t="s">
        <v>120</v>
      </c>
      <c r="E113" s="245">
        <f t="array" ref="E113">SUM(IF(Nummerbuch!$B$5:$B$1171=A113,IF(Nummerbuch!$C$5:$C$1171=B113,IF(Nummerbuch!$D$5:$D$1171=C113,IF(Nummerbuch!$E$5:$E$1171=D113,Nummerbuch!$H$5:$H$1171,0),0),0),0))</f>
        <v>0</v>
      </c>
      <c r="F113" s="246">
        <f t="array" ref="F113">COUNT(Nummerbuch!$B$5:$B$1004,IF(Nummerbuch!$B$5:$B$1004=A113,IF(Nummerbuch!$D$5:$D$1004=C113,IF(Nummerbuch!$E$5:$E$1004=D113,0))))</f>
        <v>0</v>
      </c>
      <c r="G113" s="247"/>
      <c r="H113" s="247"/>
      <c r="I113" s="31"/>
      <c r="J113" s="250" t="s">
        <v>23</v>
      </c>
      <c r="K113" s="240" t="s">
        <v>170</v>
      </c>
      <c r="L113" s="240" t="s">
        <v>173</v>
      </c>
      <c r="M113" s="243">
        <v>5</v>
      </c>
      <c r="N113" s="245">
        <f t="array" ref="N113">SUM(IF(Nummerbuch!$B$5:$B$1171=J113,IF(Nummerbuch!$C$5:$C$1171=K113,IF(Nummerbuch!$D$5:$D$1171=L113,IF(Nummerbuch!$E$5:$E$1171=M113,Nummerbuch!$H$5:$H$1171,0),0),0),0))</f>
        <v>0</v>
      </c>
      <c r="O113" s="246">
        <f t="array" ref="O113">COUNT(Nummerbuch!$B$5:$B$1004,IF(Nummerbuch!$B$5:$B$1004=J113,IF(Nummerbuch!$D$5:$D$1004=L113,IF(Nummerbuch!$E$5:$E$1004=M113,0))))</f>
        <v>0</v>
      </c>
      <c r="P113" s="247"/>
      <c r="Q113" s="247"/>
      <c r="R113" s="31"/>
    </row>
    <row r="114" spans="1:18" ht="15" customHeight="1" thickBot="1" x14ac:dyDescent="0.25">
      <c r="A114" s="250" t="s">
        <v>528</v>
      </c>
      <c r="B114" s="240" t="s">
        <v>170</v>
      </c>
      <c r="C114" s="240" t="s">
        <v>172</v>
      </c>
      <c r="D114" s="243" t="s">
        <v>131</v>
      </c>
      <c r="E114" s="245">
        <f t="array" ref="E114">SUM(IF(Nummerbuch!$B$5:$B$1171=A114,IF(Nummerbuch!$C$5:$C$1171=B114,IF(Nummerbuch!$D$5:$D$1171=C114,IF(Nummerbuch!$E$5:$E$1171=D114,Nummerbuch!$H$5:$H$1171,0),0),0),0))</f>
        <v>0</v>
      </c>
      <c r="F114" s="246">
        <f t="array" ref="F114">COUNT(Nummerbuch!$B$5:$B$1004,IF(Nummerbuch!$B$5:$B$1004=A114,IF(Nummerbuch!$D$5:$D$1004=C114,IF(Nummerbuch!$E$5:$E$1004=D114,0))))</f>
        <v>0</v>
      </c>
      <c r="G114" s="247"/>
      <c r="H114" s="247"/>
      <c r="I114" s="31"/>
      <c r="J114" s="250" t="s">
        <v>23</v>
      </c>
      <c r="K114" s="240" t="s">
        <v>170</v>
      </c>
      <c r="L114" s="240" t="s">
        <v>173</v>
      </c>
      <c r="M114" s="242">
        <v>6</v>
      </c>
      <c r="N114" s="245">
        <f t="array" ref="N114">SUM(IF(Nummerbuch!$B$5:$B$1171=J114,IF(Nummerbuch!$C$5:$C$1171=K114,IF(Nummerbuch!$D$5:$D$1171=L114,IF(Nummerbuch!$E$5:$E$1171=M114,Nummerbuch!$H$5:$H$1171,0),0),0),0))</f>
        <v>0</v>
      </c>
      <c r="O114" s="246">
        <f t="array" ref="O114">COUNT(Nummerbuch!$B$5:$B$1004,IF(Nummerbuch!$B$5:$B$1004=J114,IF(Nummerbuch!$D$5:$D$1004=L114,IF(Nummerbuch!$E$5:$E$1004=M114,0))))</f>
        <v>0</v>
      </c>
      <c r="P114" s="560">
        <f>SUM(O108:O114)</f>
        <v>0</v>
      </c>
      <c r="Q114" s="578">
        <f>SUM(N108:N114)</f>
        <v>0</v>
      </c>
      <c r="R114" s="31"/>
    </row>
    <row r="115" spans="1:18" ht="15" customHeight="1" x14ac:dyDescent="0.2">
      <c r="A115" s="250" t="s">
        <v>528</v>
      </c>
      <c r="B115" s="240" t="s">
        <v>170</v>
      </c>
      <c r="C115" s="240" t="s">
        <v>172</v>
      </c>
      <c r="D115" s="243" t="s">
        <v>138</v>
      </c>
      <c r="E115" s="245">
        <f t="array" ref="E115">SUM(IF(Nummerbuch!$B$5:$B$1171=A115,IF(Nummerbuch!$C$5:$C$1171=B115,IF(Nummerbuch!$D$5:$D$1171=C115,IF(Nummerbuch!$E$5:$E$1171=D115,Nummerbuch!$H$5:$H$1171,0),0),0),0))</f>
        <v>0</v>
      </c>
      <c r="F115" s="246">
        <f t="array" ref="F115">COUNT(Nummerbuch!$B$5:$B$1004,IF(Nummerbuch!$B$5:$B$1004=A115,IF(Nummerbuch!$D$5:$D$1004=C115,IF(Nummerbuch!$E$5:$E$1004=D115,0))))</f>
        <v>0</v>
      </c>
      <c r="G115" s="247"/>
      <c r="H115" s="247"/>
      <c r="I115" s="31"/>
      <c r="J115" s="250" t="s">
        <v>534</v>
      </c>
      <c r="K115" s="240" t="s">
        <v>170</v>
      </c>
      <c r="L115" s="240" t="s">
        <v>177</v>
      </c>
      <c r="M115" s="243" t="s">
        <v>120</v>
      </c>
      <c r="N115" s="245">
        <f t="array" ref="N115">SUM(IF(Nummerbuch!$B$5:$B$1171=J115,IF(Nummerbuch!$C$5:$C$1171=K115,IF(Nummerbuch!$D$5:$D$1171=L115,IF(Nummerbuch!$E$5:$E$1171=M115,Nummerbuch!$H$5:$H$1171,0),0),0),0))</f>
        <v>0</v>
      </c>
      <c r="O115" s="246">
        <f t="array" ref="O115">COUNT(Nummerbuch!$B$5:$B$1004,IF(Nummerbuch!$B$5:$B$1004=J115,IF(Nummerbuch!$D$5:$D$1004=L115,IF(Nummerbuch!$E$5:$E$1004=M115,0))))</f>
        <v>0</v>
      </c>
      <c r="P115" s="247"/>
      <c r="Q115" s="247"/>
      <c r="R115" s="31"/>
    </row>
    <row r="116" spans="1:18" ht="15" customHeight="1" x14ac:dyDescent="0.2">
      <c r="A116" s="250" t="s">
        <v>528</v>
      </c>
      <c r="B116" s="240" t="s">
        <v>170</v>
      </c>
      <c r="C116" s="240" t="s">
        <v>172</v>
      </c>
      <c r="D116" s="243" t="s">
        <v>139</v>
      </c>
      <c r="E116" s="245">
        <f t="array" ref="E116">SUM(IF(Nummerbuch!$B$5:$B$1171=A116,IF(Nummerbuch!$C$5:$C$1171=B116,IF(Nummerbuch!$D$5:$D$1171=C116,IF(Nummerbuch!$E$5:$E$1171=D116,Nummerbuch!$H$5:$H$1171,0),0),0),0))</f>
        <v>0</v>
      </c>
      <c r="F116" s="246">
        <f t="array" ref="F116">COUNT(Nummerbuch!$B$5:$B$1004,IF(Nummerbuch!$B$5:$B$1004=A116,IF(Nummerbuch!$D$5:$D$1004=C116,IF(Nummerbuch!$E$5:$E$1004=D116,0))))</f>
        <v>0</v>
      </c>
      <c r="G116" s="247"/>
      <c r="H116" s="247"/>
      <c r="I116" s="31"/>
      <c r="J116" s="250" t="s">
        <v>534</v>
      </c>
      <c r="K116" s="240" t="s">
        <v>170</v>
      </c>
      <c r="L116" s="240" t="s">
        <v>177</v>
      </c>
      <c r="M116" s="242" t="s">
        <v>131</v>
      </c>
      <c r="N116" s="245">
        <f t="array" ref="N116">SUM(IF(Nummerbuch!$B$5:$B$1171=J116,IF(Nummerbuch!$C$5:$C$1171=K116,IF(Nummerbuch!$D$5:$D$1171=L116,IF(Nummerbuch!$E$5:$E$1171=M116,Nummerbuch!$H$5:$H$1171,0),0),0),0))</f>
        <v>0</v>
      </c>
      <c r="O116" s="246">
        <f t="array" ref="O116">COUNT(Nummerbuch!$B$5:$B$1004,IF(Nummerbuch!$B$5:$B$1004=J116,IF(Nummerbuch!$D$5:$D$1004=L116,IF(Nummerbuch!$E$5:$E$1004=M116,0))))</f>
        <v>0</v>
      </c>
      <c r="P116" s="247"/>
      <c r="Q116" s="247"/>
      <c r="R116" s="31"/>
    </row>
    <row r="117" spans="1:18" ht="15" customHeight="1" x14ac:dyDescent="0.2">
      <c r="A117" s="250" t="s">
        <v>528</v>
      </c>
      <c r="B117" s="240" t="s">
        <v>170</v>
      </c>
      <c r="C117" s="240" t="s">
        <v>172</v>
      </c>
      <c r="D117" s="243">
        <v>4</v>
      </c>
      <c r="E117" s="245">
        <f t="array" ref="E117">SUM(IF(Nummerbuch!$B$5:$B$1171=A117,IF(Nummerbuch!$C$5:$C$1171=B117,IF(Nummerbuch!$D$5:$D$1171=C117,IF(Nummerbuch!$E$5:$E$1171=D117,Nummerbuch!$H$5:$H$1171,0),0),0),0))</f>
        <v>0</v>
      </c>
      <c r="F117" s="246">
        <f t="array" ref="F117">COUNT(Nummerbuch!$B$5:$B$1004,IF(Nummerbuch!$B$5:$B$1004=A117,IF(Nummerbuch!$D$5:$D$1004=C117,IF(Nummerbuch!$E$5:$E$1004=D117,0))))</f>
        <v>0</v>
      </c>
      <c r="G117" s="247"/>
      <c r="H117" s="247"/>
      <c r="I117" s="31"/>
      <c r="J117" s="250" t="s">
        <v>534</v>
      </c>
      <c r="K117" s="240" t="s">
        <v>170</v>
      </c>
      <c r="L117" s="240" t="s">
        <v>177</v>
      </c>
      <c r="M117" s="242" t="s">
        <v>138</v>
      </c>
      <c r="N117" s="245">
        <f t="array" ref="N117">SUM(IF(Nummerbuch!$B$5:$B$1171=J117,IF(Nummerbuch!$C$5:$C$1171=K117,IF(Nummerbuch!$D$5:$D$1171=L117,IF(Nummerbuch!$E$5:$E$1171=M117,Nummerbuch!$H$5:$H$1171,0),0),0),0))</f>
        <v>0</v>
      </c>
      <c r="O117" s="246">
        <f t="array" ref="O117">COUNT(Nummerbuch!$B$5:$B$1004,IF(Nummerbuch!$B$5:$B$1004=J117,IF(Nummerbuch!$D$5:$D$1004=L117,IF(Nummerbuch!$E$5:$E$1004=M117,0))))</f>
        <v>0</v>
      </c>
      <c r="P117" s="247"/>
      <c r="Q117" s="247"/>
      <c r="R117" s="31"/>
    </row>
    <row r="118" spans="1:18" ht="15" customHeight="1" thickBot="1" x14ac:dyDescent="0.25">
      <c r="A118" s="250" t="s">
        <v>528</v>
      </c>
      <c r="B118" s="240" t="s">
        <v>170</v>
      </c>
      <c r="C118" s="240" t="s">
        <v>172</v>
      </c>
      <c r="D118" s="243">
        <v>5</v>
      </c>
      <c r="E118" s="245">
        <f t="array" ref="E118">SUM(IF(Nummerbuch!$B$5:$B$1171=A118,IF(Nummerbuch!$C$5:$C$1171=B118,IF(Nummerbuch!$D$5:$D$1171=C118,IF(Nummerbuch!$E$5:$E$1171=D118,Nummerbuch!$H$5:$H$1171,0),0),0),0))</f>
        <v>0</v>
      </c>
      <c r="F118" s="246">
        <f t="array" ref="F118">COUNT(Nummerbuch!$B$5:$B$1004,IF(Nummerbuch!$B$5:$B$1004=A118,IF(Nummerbuch!$D$5:$D$1004=C118,IF(Nummerbuch!$E$5:$E$1004=D118,0))))</f>
        <v>0</v>
      </c>
      <c r="G118" s="247"/>
      <c r="H118" s="247"/>
      <c r="I118" s="31"/>
      <c r="J118" s="250" t="s">
        <v>534</v>
      </c>
      <c r="K118" s="240" t="s">
        <v>170</v>
      </c>
      <c r="L118" s="240" t="s">
        <v>177</v>
      </c>
      <c r="M118" s="242" t="s">
        <v>139</v>
      </c>
      <c r="N118" s="245">
        <f t="array" ref="N118">SUM(IF(Nummerbuch!$B$5:$B$1171=J118,IF(Nummerbuch!$C$5:$C$1171=K118,IF(Nummerbuch!$D$5:$D$1171=L118,IF(Nummerbuch!$E$5:$E$1171=M118,Nummerbuch!$H$5:$H$1171,0),0),0),0))</f>
        <v>0</v>
      </c>
      <c r="O118" s="246">
        <f t="array" ref="O118">COUNT(Nummerbuch!$B$5:$B$1004,IF(Nummerbuch!$B$5:$B$1004=J118,IF(Nummerbuch!$D$5:$D$1004=L118,IF(Nummerbuch!$E$5:$E$1004=M118,0))))</f>
        <v>0</v>
      </c>
      <c r="P118" s="247"/>
      <c r="Q118" s="247"/>
      <c r="R118" s="31"/>
    </row>
    <row r="119" spans="1:18" ht="15" customHeight="1" thickBot="1" x14ac:dyDescent="0.25">
      <c r="A119" s="250" t="s">
        <v>528</v>
      </c>
      <c r="B119" s="240" t="s">
        <v>170</v>
      </c>
      <c r="C119" s="240" t="s">
        <v>172</v>
      </c>
      <c r="D119" s="242">
        <v>6</v>
      </c>
      <c r="E119" s="245">
        <f t="array" ref="E119">SUM(IF(Nummerbuch!$B$5:$B$1171=A119,IF(Nummerbuch!$C$5:$C$1171=B119,IF(Nummerbuch!$D$5:$D$1171=C119,IF(Nummerbuch!$E$5:$E$1171=D119,Nummerbuch!$H$5:$H$1171,0),0),0),0))</f>
        <v>0</v>
      </c>
      <c r="F119" s="246">
        <f t="array" ref="F119">COUNT(Nummerbuch!$B$5:$B$1004,IF(Nummerbuch!$B$5:$B$1004=A119,IF(Nummerbuch!$D$5:$D$1004=C119,IF(Nummerbuch!$E$5:$E$1004=D119,0))))</f>
        <v>0</v>
      </c>
      <c r="G119" s="560">
        <f>SUM(F113:F119)</f>
        <v>0</v>
      </c>
      <c r="H119" s="578">
        <f>SUM(E113:E119)</f>
        <v>0</v>
      </c>
      <c r="I119" s="31"/>
      <c r="J119" s="250" t="s">
        <v>534</v>
      </c>
      <c r="K119" s="240" t="s">
        <v>170</v>
      </c>
      <c r="L119" s="240" t="s">
        <v>177</v>
      </c>
      <c r="M119" s="242">
        <v>4</v>
      </c>
      <c r="N119" s="245">
        <f t="array" ref="N119">SUM(IF(Nummerbuch!$B$5:$B$1171=J119,IF(Nummerbuch!$C$5:$C$1171=K119,IF(Nummerbuch!$D$5:$D$1171=L119,IF(Nummerbuch!$E$5:$E$1171=M119,Nummerbuch!$H$5:$H$1171,0),0),0),0))</f>
        <v>0</v>
      </c>
      <c r="O119" s="246">
        <f t="array" ref="O119">COUNT(Nummerbuch!$B$5:$B$1004,IF(Nummerbuch!$B$5:$B$1004=J119,IF(Nummerbuch!$D$5:$D$1004=L119,IF(Nummerbuch!$E$5:$E$1004=M119,0))))</f>
        <v>0</v>
      </c>
      <c r="P119" s="247"/>
      <c r="Q119" s="247"/>
      <c r="R119" s="31"/>
    </row>
    <row r="120" spans="1:18" ht="15" customHeight="1" thickBot="1" x14ac:dyDescent="0.25">
      <c r="A120" s="250" t="s">
        <v>528</v>
      </c>
      <c r="B120" s="240" t="s">
        <v>170</v>
      </c>
      <c r="C120" s="240" t="s">
        <v>173</v>
      </c>
      <c r="D120" s="243" t="s">
        <v>120</v>
      </c>
      <c r="E120" s="245">
        <f t="array" ref="E120">SUM(IF(Nummerbuch!$B$5:$B$1171=A120,IF(Nummerbuch!$C$5:$C$1171=B120,IF(Nummerbuch!$D$5:$D$1171=C120,IF(Nummerbuch!$E$5:$E$1171=D120,Nummerbuch!$H$5:$H$1171,0),0),0),0))</f>
        <v>0</v>
      </c>
      <c r="F120" s="246">
        <f t="array" ref="F120">COUNT(Nummerbuch!$B$5:$B$1004,IF(Nummerbuch!$B$5:$B$1004=A120,IF(Nummerbuch!$D$5:$D$1004=C120,IF(Nummerbuch!$E$5:$E$1004=D120,0))))</f>
        <v>0</v>
      </c>
      <c r="G120" s="247"/>
      <c r="H120" s="247"/>
      <c r="I120" s="31"/>
      <c r="J120" s="250" t="s">
        <v>534</v>
      </c>
      <c r="K120" s="240" t="s">
        <v>170</v>
      </c>
      <c r="L120" s="240" t="s">
        <v>177</v>
      </c>
      <c r="M120" s="242">
        <v>5</v>
      </c>
      <c r="N120" s="245">
        <f t="array" ref="N120">SUM(IF(Nummerbuch!$B$5:$B$1171=J120,IF(Nummerbuch!$C$5:$C$1171=K120,IF(Nummerbuch!$D$5:$D$1171=L120,IF(Nummerbuch!$E$5:$E$1171=M120,Nummerbuch!$H$5:$H$1171,0),0),0),0))</f>
        <v>0</v>
      </c>
      <c r="O120" s="246">
        <f t="array" ref="O120">COUNT(Nummerbuch!$B$5:$B$1004,IF(Nummerbuch!$B$5:$B$1004=J120,IF(Nummerbuch!$D$5:$D$1004=L120,IF(Nummerbuch!$E$5:$E$1004=M120,0))))</f>
        <v>0</v>
      </c>
      <c r="P120" s="247"/>
      <c r="Q120" s="247"/>
      <c r="R120" s="31"/>
    </row>
    <row r="121" spans="1:18" ht="15" customHeight="1" thickBot="1" x14ac:dyDescent="0.25">
      <c r="A121" s="250" t="s">
        <v>528</v>
      </c>
      <c r="B121" s="240" t="s">
        <v>170</v>
      </c>
      <c r="C121" s="240" t="s">
        <v>173</v>
      </c>
      <c r="D121" s="243" t="s">
        <v>131</v>
      </c>
      <c r="E121" s="245">
        <f t="array" ref="E121">SUM(IF(Nummerbuch!$B$5:$B$1171=A121,IF(Nummerbuch!$C$5:$C$1171=B121,IF(Nummerbuch!$D$5:$D$1171=C121,IF(Nummerbuch!$E$5:$E$1171=D121,Nummerbuch!$H$5:$H$1171,0),0),0),0))</f>
        <v>0</v>
      </c>
      <c r="F121" s="246">
        <f t="array" ref="F121">COUNT(Nummerbuch!$B$5:$B$1004,IF(Nummerbuch!$B$5:$B$1004=A121,IF(Nummerbuch!$D$5:$D$1004=C121,IF(Nummerbuch!$E$5:$E$1004=D121,0))))</f>
        <v>0</v>
      </c>
      <c r="G121" s="247"/>
      <c r="H121" s="247"/>
      <c r="I121" s="31"/>
      <c r="J121" s="250" t="s">
        <v>534</v>
      </c>
      <c r="K121" s="240" t="s">
        <v>170</v>
      </c>
      <c r="L121" s="240" t="s">
        <v>177</v>
      </c>
      <c r="M121" s="242">
        <v>6</v>
      </c>
      <c r="N121" s="245">
        <f t="array" ref="N121">SUM(IF(Nummerbuch!$B$5:$B$1171=J121,IF(Nummerbuch!$C$5:$C$1171=K121,IF(Nummerbuch!$D$5:$D$1171=L121,IF(Nummerbuch!$E$5:$E$1171=M121,Nummerbuch!$H$5:$H$1171,0),0),0),0))</f>
        <v>0</v>
      </c>
      <c r="O121" s="246">
        <f t="array" ref="O121">COUNT(Nummerbuch!$B$5:$B$1004,IF(Nummerbuch!$B$5:$B$1004=J121,IF(Nummerbuch!$D$5:$D$1004=L121,IF(Nummerbuch!$E$5:$E$1004=M121,0))))</f>
        <v>0</v>
      </c>
      <c r="P121" s="560">
        <f>SUM(O115:O121)</f>
        <v>0</v>
      </c>
      <c r="Q121" s="578">
        <f>SUM(N115:N121)</f>
        <v>0</v>
      </c>
      <c r="R121" s="31"/>
    </row>
    <row r="122" spans="1:18" ht="15" customHeight="1" x14ac:dyDescent="0.2">
      <c r="A122" s="250" t="s">
        <v>528</v>
      </c>
      <c r="B122" s="240" t="s">
        <v>170</v>
      </c>
      <c r="C122" s="240" t="s">
        <v>173</v>
      </c>
      <c r="D122" s="243" t="s">
        <v>138</v>
      </c>
      <c r="E122" s="245">
        <f t="array" ref="E122">SUM(IF(Nummerbuch!$B$5:$B$1171=A122,IF(Nummerbuch!$C$5:$C$1171=B122,IF(Nummerbuch!$D$5:$D$1171=C122,IF(Nummerbuch!$E$5:$E$1171=D122,Nummerbuch!$H$5:$H$1171,0),0),0),0))</f>
        <v>0</v>
      </c>
      <c r="F122" s="246">
        <f t="array" ref="F122">COUNT(Nummerbuch!$B$5:$B$1004,IF(Nummerbuch!$B$5:$B$1004=A122,IF(Nummerbuch!$D$5:$D$1004=C122,IF(Nummerbuch!$E$5:$E$1004=D122,0))))</f>
        <v>0</v>
      </c>
      <c r="G122" s="247"/>
      <c r="H122" s="247"/>
      <c r="I122" s="31"/>
      <c r="J122" s="250" t="s">
        <v>534</v>
      </c>
      <c r="K122" s="240" t="s">
        <v>170</v>
      </c>
      <c r="L122" s="240" t="s">
        <v>171</v>
      </c>
      <c r="M122" s="243" t="s">
        <v>120</v>
      </c>
      <c r="N122" s="245">
        <f t="array" ref="N122">SUM(IF(Nummerbuch!$B$5:$B$1171=J122,IF(Nummerbuch!$C$5:$C$1171=K122,IF(Nummerbuch!$D$5:$D$1171=L122,IF(Nummerbuch!$E$5:$E$1171=M122,Nummerbuch!$H$5:$H$1171,0),0),0),0))</f>
        <v>0</v>
      </c>
      <c r="O122" s="246">
        <f t="array" ref="O122">COUNT(Nummerbuch!$B$5:$B$1004,IF(Nummerbuch!$B$5:$B$1004=J122,IF(Nummerbuch!$D$5:$D$1004=L122,IF(Nummerbuch!$E$5:$E$1004=M122,0))))</f>
        <v>0</v>
      </c>
      <c r="P122" s="247"/>
      <c r="Q122" s="247"/>
      <c r="R122" s="31"/>
    </row>
    <row r="123" spans="1:18" ht="15" customHeight="1" x14ac:dyDescent="0.2">
      <c r="A123" s="250" t="s">
        <v>528</v>
      </c>
      <c r="B123" s="240" t="s">
        <v>170</v>
      </c>
      <c r="C123" s="240" t="s">
        <v>173</v>
      </c>
      <c r="D123" s="243" t="s">
        <v>139</v>
      </c>
      <c r="E123" s="245">
        <f t="array" ref="E123">SUM(IF(Nummerbuch!$B$5:$B$1171=A123,IF(Nummerbuch!$C$5:$C$1171=B123,IF(Nummerbuch!$D$5:$D$1171=C123,IF(Nummerbuch!$E$5:$E$1171=D123,Nummerbuch!$H$5:$H$1171,0),0),0),0))</f>
        <v>0</v>
      </c>
      <c r="F123" s="246">
        <f t="array" ref="F123">COUNT(Nummerbuch!$B$5:$B$1004,IF(Nummerbuch!$B$5:$B$1004=A123,IF(Nummerbuch!$D$5:$D$1004=C123,IF(Nummerbuch!$E$5:$E$1004=D123,0))))</f>
        <v>0</v>
      </c>
      <c r="G123" s="247"/>
      <c r="H123" s="247"/>
      <c r="I123" s="31"/>
      <c r="J123" s="250" t="s">
        <v>534</v>
      </c>
      <c r="K123" s="240" t="s">
        <v>170</v>
      </c>
      <c r="L123" s="240" t="s">
        <v>171</v>
      </c>
      <c r="M123" s="243" t="s">
        <v>131</v>
      </c>
      <c r="N123" s="245">
        <f t="array" ref="N123">SUM(IF(Nummerbuch!$B$5:$B$1171=J123,IF(Nummerbuch!$C$5:$C$1171=K123,IF(Nummerbuch!$D$5:$D$1171=L123,IF(Nummerbuch!$E$5:$E$1171=M123,Nummerbuch!$H$5:$H$1171,0),0),0),0))</f>
        <v>0</v>
      </c>
      <c r="O123" s="246">
        <f t="array" ref="O123">COUNT(Nummerbuch!$B$5:$B$1004,IF(Nummerbuch!$B$5:$B$1004=J123,IF(Nummerbuch!$D$5:$D$1004=L123,IF(Nummerbuch!$E$5:$E$1004=M123,0))))</f>
        <v>0</v>
      </c>
      <c r="P123" s="247"/>
      <c r="Q123" s="247"/>
      <c r="R123" s="31"/>
    </row>
    <row r="124" spans="1:18" ht="15" customHeight="1" x14ac:dyDescent="0.2">
      <c r="A124" s="250" t="s">
        <v>528</v>
      </c>
      <c r="B124" s="240" t="s">
        <v>170</v>
      </c>
      <c r="C124" s="240" t="s">
        <v>173</v>
      </c>
      <c r="D124" s="243">
        <v>4</v>
      </c>
      <c r="E124" s="245">
        <f t="array" ref="E124">SUM(IF(Nummerbuch!$B$5:$B$1171=A124,IF(Nummerbuch!$C$5:$C$1171=B124,IF(Nummerbuch!$D$5:$D$1171=C124,IF(Nummerbuch!$E$5:$E$1171=D124,Nummerbuch!$H$5:$H$1171,0),0),0),0))</f>
        <v>0</v>
      </c>
      <c r="F124" s="246">
        <f t="array" ref="F124">COUNT(Nummerbuch!$B$5:$B$1004,IF(Nummerbuch!$B$5:$B$1004=A124,IF(Nummerbuch!$D$5:$D$1004=C124,IF(Nummerbuch!$E$5:$E$1004=D124,0))))</f>
        <v>0</v>
      </c>
      <c r="G124" s="247"/>
      <c r="H124" s="247"/>
      <c r="I124" s="31"/>
      <c r="J124" s="250" t="s">
        <v>534</v>
      </c>
      <c r="K124" s="240" t="s">
        <v>170</v>
      </c>
      <c r="L124" s="240" t="s">
        <v>171</v>
      </c>
      <c r="M124" s="243" t="s">
        <v>138</v>
      </c>
      <c r="N124" s="245">
        <f t="array" ref="N124">SUM(IF(Nummerbuch!$B$5:$B$1171=J124,IF(Nummerbuch!$C$5:$C$1171=K124,IF(Nummerbuch!$D$5:$D$1171=L124,IF(Nummerbuch!$E$5:$E$1171=M124,Nummerbuch!$H$5:$H$1171,0),0),0),0))</f>
        <v>0</v>
      </c>
      <c r="O124" s="246">
        <f t="array" ref="O124">COUNT(Nummerbuch!$B$5:$B$1004,IF(Nummerbuch!$B$5:$B$1004=J124,IF(Nummerbuch!$D$5:$D$1004=L124,IF(Nummerbuch!$E$5:$E$1004=M124,0))))</f>
        <v>0</v>
      </c>
      <c r="P124" s="247"/>
      <c r="Q124" s="247"/>
      <c r="R124" s="31"/>
    </row>
    <row r="125" spans="1:18" ht="15" customHeight="1" thickBot="1" x14ac:dyDescent="0.25">
      <c r="A125" s="250" t="s">
        <v>528</v>
      </c>
      <c r="B125" s="240" t="s">
        <v>170</v>
      </c>
      <c r="C125" s="240" t="s">
        <v>173</v>
      </c>
      <c r="D125" s="243">
        <v>5</v>
      </c>
      <c r="E125" s="245">
        <f t="array" ref="E125">SUM(IF(Nummerbuch!$B$5:$B$1171=A125,IF(Nummerbuch!$C$5:$C$1171=B125,IF(Nummerbuch!$D$5:$D$1171=C125,IF(Nummerbuch!$E$5:$E$1171=D125,Nummerbuch!$H$5:$H$1171,0),0),0),0))</f>
        <v>0</v>
      </c>
      <c r="F125" s="246">
        <f t="array" ref="F125">COUNT(Nummerbuch!$B$5:$B$1004,IF(Nummerbuch!$B$5:$B$1004=A125,IF(Nummerbuch!$D$5:$D$1004=C125,IF(Nummerbuch!$E$5:$E$1004=D125,0))))</f>
        <v>0</v>
      </c>
      <c r="G125" s="247"/>
      <c r="H125" s="247"/>
      <c r="I125" s="31"/>
      <c r="J125" s="250" t="s">
        <v>534</v>
      </c>
      <c r="K125" s="240" t="s">
        <v>170</v>
      </c>
      <c r="L125" s="240" t="s">
        <v>171</v>
      </c>
      <c r="M125" s="243" t="s">
        <v>139</v>
      </c>
      <c r="N125" s="245">
        <f t="array" ref="N125">SUM(IF(Nummerbuch!$B$5:$B$1171=J125,IF(Nummerbuch!$C$5:$C$1171=K125,IF(Nummerbuch!$D$5:$D$1171=L125,IF(Nummerbuch!$E$5:$E$1171=M125,Nummerbuch!$H$5:$H$1171,0),0),0),0))</f>
        <v>0</v>
      </c>
      <c r="O125" s="246">
        <f t="array" ref="O125">COUNT(Nummerbuch!$B$5:$B$1004,IF(Nummerbuch!$B$5:$B$1004=J125,IF(Nummerbuch!$D$5:$D$1004=L125,IF(Nummerbuch!$E$5:$E$1004=M125,0))))</f>
        <v>0</v>
      </c>
      <c r="P125" s="247"/>
      <c r="Q125" s="247"/>
      <c r="R125" s="31"/>
    </row>
    <row r="126" spans="1:18" ht="15" customHeight="1" thickBot="1" x14ac:dyDescent="0.25">
      <c r="A126" s="250" t="s">
        <v>528</v>
      </c>
      <c r="B126" s="240" t="s">
        <v>170</v>
      </c>
      <c r="C126" s="240" t="s">
        <v>173</v>
      </c>
      <c r="D126" s="242">
        <v>6</v>
      </c>
      <c r="E126" s="245">
        <f t="array" ref="E126">SUM(IF(Nummerbuch!$B$5:$B$1171=A126,IF(Nummerbuch!$C$5:$C$1171=B126,IF(Nummerbuch!$D$5:$D$1171=C126,IF(Nummerbuch!$E$5:$E$1171=D126,Nummerbuch!$H$5:$H$1171,0),0),0),0))</f>
        <v>0</v>
      </c>
      <c r="F126" s="246">
        <f t="array" ref="F126">COUNT(Nummerbuch!$B$5:$B$1004,IF(Nummerbuch!$B$5:$B$1004=A126,IF(Nummerbuch!$D$5:$D$1004=C126,IF(Nummerbuch!$E$5:$E$1004=D126,0))))</f>
        <v>0</v>
      </c>
      <c r="G126" s="560">
        <f>SUM(F120:F126)</f>
        <v>0</v>
      </c>
      <c r="H126" s="578">
        <f>SUM(E120:E126)</f>
        <v>0</v>
      </c>
      <c r="I126" s="31"/>
      <c r="J126" s="250" t="s">
        <v>534</v>
      </c>
      <c r="K126" s="240" t="s">
        <v>170</v>
      </c>
      <c r="L126" s="240" t="s">
        <v>171</v>
      </c>
      <c r="M126" s="243">
        <v>4</v>
      </c>
      <c r="N126" s="245">
        <f t="array" ref="N126">SUM(IF(Nummerbuch!$B$5:$B$1171=J126,IF(Nummerbuch!$C$5:$C$1171=K126,IF(Nummerbuch!$D$5:$D$1171=L126,IF(Nummerbuch!$E$5:$E$1171=M126,Nummerbuch!$H$5:$H$1171,0),0),0),0))</f>
        <v>0</v>
      </c>
      <c r="O126" s="246">
        <f t="array" ref="O126">COUNT(Nummerbuch!$B$5:$B$1004,IF(Nummerbuch!$B$5:$B$1004=J126,IF(Nummerbuch!$D$5:$D$1004=L126,IF(Nummerbuch!$E$5:$E$1004=M126,0))))</f>
        <v>0</v>
      </c>
      <c r="P126" s="247"/>
      <c r="Q126" s="247"/>
      <c r="R126" s="31"/>
    </row>
    <row r="127" spans="1:18" ht="15" customHeight="1" thickBot="1" x14ac:dyDescent="0.25">
      <c r="A127" s="250" t="s">
        <v>527</v>
      </c>
      <c r="B127" s="240" t="s">
        <v>170</v>
      </c>
      <c r="C127" s="240" t="s">
        <v>177</v>
      </c>
      <c r="D127" s="243" t="s">
        <v>120</v>
      </c>
      <c r="E127" s="245">
        <f t="array" ref="E127">SUM(IF(Nummerbuch!$B$5:$B$1171=A127,IF(Nummerbuch!$C$5:$C$1171=B127,IF(Nummerbuch!$D$5:$D$1171=C127,IF(Nummerbuch!$E$5:$E$1171=D127,Nummerbuch!$H$5:$H$1171,0),0),0),0))</f>
        <v>0</v>
      </c>
      <c r="F127" s="246">
        <f t="array" ref="F127">COUNT(Nummerbuch!$B$5:$B$1004,IF(Nummerbuch!$B$5:$B$1004=A127,IF(Nummerbuch!$D$5:$D$1004=C127,IF(Nummerbuch!$E$5:$E$1004=D127,0))))</f>
        <v>0</v>
      </c>
      <c r="G127" s="248"/>
      <c r="H127" s="247"/>
      <c r="I127" s="31"/>
      <c r="J127" s="250" t="s">
        <v>534</v>
      </c>
      <c r="K127" s="240" t="s">
        <v>170</v>
      </c>
      <c r="L127" s="240" t="s">
        <v>171</v>
      </c>
      <c r="M127" s="243">
        <v>5</v>
      </c>
      <c r="N127" s="245">
        <f t="array" ref="N127">SUM(IF(Nummerbuch!$B$5:$B$1171=J127,IF(Nummerbuch!$C$5:$C$1171=K127,IF(Nummerbuch!$D$5:$D$1171=L127,IF(Nummerbuch!$E$5:$E$1171=M127,Nummerbuch!$H$5:$H$1171,0),0),0),0))</f>
        <v>0</v>
      </c>
      <c r="O127" s="246">
        <f t="array" ref="O127">COUNT(Nummerbuch!$B$5:$B$1004,IF(Nummerbuch!$B$5:$B$1004=J127,IF(Nummerbuch!$D$5:$D$1004=L127,IF(Nummerbuch!$E$5:$E$1004=M127,0))))</f>
        <v>0</v>
      </c>
      <c r="P127" s="247"/>
      <c r="Q127" s="247"/>
      <c r="R127" s="31"/>
    </row>
    <row r="128" spans="1:18" ht="15" customHeight="1" thickBot="1" x14ac:dyDescent="0.25">
      <c r="A128" s="250" t="s">
        <v>527</v>
      </c>
      <c r="B128" s="240" t="s">
        <v>170</v>
      </c>
      <c r="C128" s="240" t="s">
        <v>177</v>
      </c>
      <c r="D128" s="242" t="s">
        <v>131</v>
      </c>
      <c r="E128" s="245">
        <f t="array" ref="E128">SUM(IF(Nummerbuch!$B$5:$B$1171=A128,IF(Nummerbuch!$C$5:$C$1171=B128,IF(Nummerbuch!$D$5:$D$1171=C128,IF(Nummerbuch!$E$5:$E$1171=D128,Nummerbuch!$H$5:$H$1171,0),0),0),0))</f>
        <v>0</v>
      </c>
      <c r="F128" s="246">
        <f t="array" ref="F128">COUNT(Nummerbuch!$B$5:$B$1004,IF(Nummerbuch!$B$5:$B$1004=A128,IF(Nummerbuch!$D$5:$D$1004=C128,IF(Nummerbuch!$E$5:$E$1004=D128,0))))</f>
        <v>0</v>
      </c>
      <c r="G128" s="248"/>
      <c r="H128" s="248"/>
      <c r="I128" s="31"/>
      <c r="J128" s="250" t="s">
        <v>534</v>
      </c>
      <c r="K128" s="240" t="s">
        <v>170</v>
      </c>
      <c r="L128" s="240" t="s">
        <v>171</v>
      </c>
      <c r="M128" s="242">
        <v>6</v>
      </c>
      <c r="N128" s="245">
        <f t="array" ref="N128">SUM(IF(Nummerbuch!$B$5:$B$1171=J128,IF(Nummerbuch!$C$5:$C$1171=K128,IF(Nummerbuch!$D$5:$D$1171=L128,IF(Nummerbuch!$E$5:$E$1171=M128,Nummerbuch!$H$5:$H$1171,0),0),0),0))</f>
        <v>0</v>
      </c>
      <c r="O128" s="246">
        <f t="array" ref="O128">COUNT(Nummerbuch!$B$5:$B$1004,IF(Nummerbuch!$B$5:$B$1004=J128,IF(Nummerbuch!$D$5:$D$1004=L128,IF(Nummerbuch!$E$5:$E$1004=M128,0))))</f>
        <v>0</v>
      </c>
      <c r="P128" s="560">
        <f>SUM(O122:O128)</f>
        <v>0</v>
      </c>
      <c r="Q128" s="578">
        <f>SUM(N122:N128)</f>
        <v>0</v>
      </c>
      <c r="R128" s="31"/>
    </row>
    <row r="129" spans="1:18" ht="15" customHeight="1" x14ac:dyDescent="0.2">
      <c r="A129" s="250" t="s">
        <v>527</v>
      </c>
      <c r="B129" s="240" t="s">
        <v>170</v>
      </c>
      <c r="C129" s="240" t="s">
        <v>177</v>
      </c>
      <c r="D129" s="242" t="s">
        <v>138</v>
      </c>
      <c r="E129" s="245">
        <f t="array" ref="E129">SUM(IF(Nummerbuch!$B$5:$B$1171=A129,IF(Nummerbuch!$C$5:$C$1171=B129,IF(Nummerbuch!$D$5:$D$1171=C129,IF(Nummerbuch!$E$5:$E$1171=D129,Nummerbuch!$H$5:$H$1171,0),0),0),0))</f>
        <v>0</v>
      </c>
      <c r="F129" s="246">
        <f t="array" ref="F129">COUNT(Nummerbuch!$B$5:$B$1004,IF(Nummerbuch!$B$5:$B$1004=A129,IF(Nummerbuch!$D$5:$D$1004=C129,IF(Nummerbuch!$E$5:$E$1004=D129,0))))</f>
        <v>0</v>
      </c>
      <c r="G129" s="248"/>
      <c r="H129" s="248"/>
      <c r="I129" s="31"/>
      <c r="J129" s="250" t="s">
        <v>534</v>
      </c>
      <c r="K129" s="240" t="s">
        <v>170</v>
      </c>
      <c r="L129" s="240" t="s">
        <v>172</v>
      </c>
      <c r="M129" s="243" t="s">
        <v>120</v>
      </c>
      <c r="N129" s="245">
        <f t="array" ref="N129">SUM(IF(Nummerbuch!$B$5:$B$1171=J129,IF(Nummerbuch!$C$5:$C$1171=K129,IF(Nummerbuch!$D$5:$D$1171=L129,IF(Nummerbuch!$E$5:$E$1171=M129,Nummerbuch!$H$5:$H$1171,0),0),0),0))</f>
        <v>0</v>
      </c>
      <c r="O129" s="246">
        <f t="array" ref="O129">COUNT(Nummerbuch!$B$5:$B$1004,IF(Nummerbuch!$B$5:$B$1004=J129,IF(Nummerbuch!$D$5:$D$1004=L129,IF(Nummerbuch!$E$5:$E$1004=M129,0))))</f>
        <v>0</v>
      </c>
      <c r="P129" s="247"/>
      <c r="Q129" s="247"/>
      <c r="R129" s="31"/>
    </row>
    <row r="130" spans="1:18" ht="15" customHeight="1" x14ac:dyDescent="0.2">
      <c r="A130" s="250" t="s">
        <v>527</v>
      </c>
      <c r="B130" s="240" t="s">
        <v>170</v>
      </c>
      <c r="C130" s="240" t="s">
        <v>177</v>
      </c>
      <c r="D130" s="242" t="s">
        <v>139</v>
      </c>
      <c r="E130" s="245">
        <f t="array" ref="E130">SUM(IF(Nummerbuch!$B$5:$B$1171=A130,IF(Nummerbuch!$C$5:$C$1171=B130,IF(Nummerbuch!$D$5:$D$1171=C130,IF(Nummerbuch!$E$5:$E$1171=D130,Nummerbuch!$H$5:$H$1171,0),0),0),0))</f>
        <v>0</v>
      </c>
      <c r="F130" s="246">
        <f t="array" ref="F130">COUNT(Nummerbuch!$B$5:$B$1004,IF(Nummerbuch!$B$5:$B$1004=A130,IF(Nummerbuch!$D$5:$D$1004=C130,IF(Nummerbuch!$E$5:$E$1004=D130,0))))</f>
        <v>0</v>
      </c>
      <c r="G130" s="248"/>
      <c r="H130" s="248"/>
      <c r="I130" s="31"/>
      <c r="J130" s="250" t="s">
        <v>534</v>
      </c>
      <c r="K130" s="240" t="s">
        <v>170</v>
      </c>
      <c r="L130" s="240" t="s">
        <v>172</v>
      </c>
      <c r="M130" s="243" t="s">
        <v>131</v>
      </c>
      <c r="N130" s="245">
        <f t="array" ref="N130">SUM(IF(Nummerbuch!$B$5:$B$1171=J130,IF(Nummerbuch!$C$5:$C$1171=K130,IF(Nummerbuch!$D$5:$D$1171=L130,IF(Nummerbuch!$E$5:$E$1171=M130,Nummerbuch!$H$5:$H$1171,0),0),0),0))</f>
        <v>0</v>
      </c>
      <c r="O130" s="246">
        <f t="array" ref="O130">COUNT(Nummerbuch!$B$5:$B$1004,IF(Nummerbuch!$B$5:$B$1004=J130,IF(Nummerbuch!$D$5:$D$1004=L130,IF(Nummerbuch!$E$5:$E$1004=M130,0))))</f>
        <v>0</v>
      </c>
      <c r="P130" s="247"/>
      <c r="Q130" s="247"/>
      <c r="R130" s="31"/>
    </row>
    <row r="131" spans="1:18" ht="15" customHeight="1" x14ac:dyDescent="0.2">
      <c r="A131" s="250" t="s">
        <v>527</v>
      </c>
      <c r="B131" s="240" t="s">
        <v>170</v>
      </c>
      <c r="C131" s="240" t="s">
        <v>177</v>
      </c>
      <c r="D131" s="242">
        <v>4</v>
      </c>
      <c r="E131" s="245">
        <f t="array" ref="E131">SUM(IF(Nummerbuch!$B$5:$B$1171=A131,IF(Nummerbuch!$C$5:$C$1171=B131,IF(Nummerbuch!$D$5:$D$1171=C131,IF(Nummerbuch!$E$5:$E$1171=D131,Nummerbuch!$H$5:$H$1171,0),0),0),0))</f>
        <v>0</v>
      </c>
      <c r="F131" s="246">
        <f t="array" ref="F131">COUNT(Nummerbuch!$B$5:$B$1004,IF(Nummerbuch!$B$5:$B$1004=A131,IF(Nummerbuch!$D$5:$D$1004=C131,IF(Nummerbuch!$E$5:$E$1004=D131,0))))</f>
        <v>0</v>
      </c>
      <c r="G131" s="248"/>
      <c r="H131" s="248"/>
      <c r="I131" s="31"/>
      <c r="J131" s="250" t="s">
        <v>534</v>
      </c>
      <c r="K131" s="240" t="s">
        <v>170</v>
      </c>
      <c r="L131" s="240" t="s">
        <v>172</v>
      </c>
      <c r="M131" s="243" t="s">
        <v>138</v>
      </c>
      <c r="N131" s="245">
        <f t="array" ref="N131">SUM(IF(Nummerbuch!$B$5:$B$1171=J131,IF(Nummerbuch!$C$5:$C$1171=K131,IF(Nummerbuch!$D$5:$D$1171=L131,IF(Nummerbuch!$E$5:$E$1171=M131,Nummerbuch!$H$5:$H$1171,0),0),0),0))</f>
        <v>0</v>
      </c>
      <c r="O131" s="246">
        <f t="array" ref="O131">COUNT(Nummerbuch!$B$5:$B$1004,IF(Nummerbuch!$B$5:$B$1004=J131,IF(Nummerbuch!$D$5:$D$1004=L131,IF(Nummerbuch!$E$5:$E$1004=M131,0))))</f>
        <v>0</v>
      </c>
      <c r="P131" s="247"/>
      <c r="Q131" s="247"/>
      <c r="R131" s="31"/>
    </row>
    <row r="132" spans="1:18" ht="15" customHeight="1" thickBot="1" x14ac:dyDescent="0.25">
      <c r="A132" s="250" t="s">
        <v>527</v>
      </c>
      <c r="B132" s="240" t="s">
        <v>170</v>
      </c>
      <c r="C132" s="240" t="s">
        <v>177</v>
      </c>
      <c r="D132" s="242">
        <v>5</v>
      </c>
      <c r="E132" s="245">
        <f t="array" ref="E132">SUM(IF(Nummerbuch!$B$5:$B$1171=A132,IF(Nummerbuch!$C$5:$C$1171=B132,IF(Nummerbuch!$D$5:$D$1171=C132,IF(Nummerbuch!$E$5:$E$1171=D132,Nummerbuch!$H$5:$H$1171,0),0),0),0))</f>
        <v>0</v>
      </c>
      <c r="F132" s="246">
        <f t="array" ref="F132">COUNT(Nummerbuch!$B$5:$B$1004,IF(Nummerbuch!$B$5:$B$1004=A132,IF(Nummerbuch!$D$5:$D$1004=C132,IF(Nummerbuch!$E$5:$E$1004=D132,0))))</f>
        <v>0</v>
      </c>
      <c r="G132" s="248"/>
      <c r="H132" s="248"/>
      <c r="I132" s="31"/>
      <c r="J132" s="250" t="s">
        <v>534</v>
      </c>
      <c r="K132" s="240" t="s">
        <v>170</v>
      </c>
      <c r="L132" s="240" t="s">
        <v>172</v>
      </c>
      <c r="M132" s="243" t="s">
        <v>139</v>
      </c>
      <c r="N132" s="245">
        <f t="array" ref="N132">SUM(IF(Nummerbuch!$B$5:$B$1171=J132,IF(Nummerbuch!$C$5:$C$1171=K132,IF(Nummerbuch!$D$5:$D$1171=L132,IF(Nummerbuch!$E$5:$E$1171=M132,Nummerbuch!$H$5:$H$1171,0),0),0),0))</f>
        <v>0</v>
      </c>
      <c r="O132" s="246">
        <f t="array" ref="O132">COUNT(Nummerbuch!$B$5:$B$1004,IF(Nummerbuch!$B$5:$B$1004=J132,IF(Nummerbuch!$D$5:$D$1004=L132,IF(Nummerbuch!$E$5:$E$1004=M132,0))))</f>
        <v>0</v>
      </c>
      <c r="P132" s="247"/>
      <c r="Q132" s="247"/>
      <c r="R132" s="31"/>
    </row>
    <row r="133" spans="1:18" ht="15" customHeight="1" thickBot="1" x14ac:dyDescent="0.25">
      <c r="A133" s="250" t="s">
        <v>527</v>
      </c>
      <c r="B133" s="240" t="s">
        <v>170</v>
      </c>
      <c r="C133" s="240" t="s">
        <v>177</v>
      </c>
      <c r="D133" s="242">
        <v>6</v>
      </c>
      <c r="E133" s="245">
        <f t="array" ref="E133">SUM(IF(Nummerbuch!$B$5:$B$1171=A133,IF(Nummerbuch!$C$5:$C$1171=B133,IF(Nummerbuch!$D$5:$D$1171=C133,IF(Nummerbuch!$E$5:$E$1171=D133,Nummerbuch!$H$5:$H$1171,0),0),0),0))</f>
        <v>0</v>
      </c>
      <c r="F133" s="246">
        <f t="array" ref="F133">COUNT(Nummerbuch!$B$5:$B$1004,IF(Nummerbuch!$B$5:$B$1004=A133,IF(Nummerbuch!$D$5:$D$1004=C133,IF(Nummerbuch!$E$5:$E$1004=D133,0))))</f>
        <v>0</v>
      </c>
      <c r="G133" s="560">
        <f>SUM(F127:F133)</f>
        <v>0</v>
      </c>
      <c r="H133" s="578">
        <f>SUM(E127:E133)</f>
        <v>0</v>
      </c>
      <c r="I133" s="31"/>
      <c r="J133" s="250" t="s">
        <v>534</v>
      </c>
      <c r="K133" s="240" t="s">
        <v>170</v>
      </c>
      <c r="L133" s="240" t="s">
        <v>172</v>
      </c>
      <c r="M133" s="243">
        <v>4</v>
      </c>
      <c r="N133" s="245">
        <f t="array" ref="N133">SUM(IF(Nummerbuch!$B$5:$B$1171=J133,IF(Nummerbuch!$C$5:$C$1171=K133,IF(Nummerbuch!$D$5:$D$1171=L133,IF(Nummerbuch!$E$5:$E$1171=M133,Nummerbuch!$H$5:$H$1171,0),0),0),0))</f>
        <v>0</v>
      </c>
      <c r="O133" s="246">
        <f t="array" ref="O133">COUNT(Nummerbuch!$B$5:$B$1004,IF(Nummerbuch!$B$5:$B$1004=J133,IF(Nummerbuch!$D$5:$D$1004=L133,IF(Nummerbuch!$E$5:$E$1004=M133,0))))</f>
        <v>0</v>
      </c>
      <c r="P133" s="247"/>
      <c r="Q133" s="247"/>
      <c r="R133" s="31"/>
    </row>
    <row r="134" spans="1:18" ht="15" customHeight="1" thickBot="1" x14ac:dyDescent="0.25">
      <c r="A134" s="250" t="s">
        <v>527</v>
      </c>
      <c r="B134" s="240" t="s">
        <v>170</v>
      </c>
      <c r="C134" s="240" t="s">
        <v>171</v>
      </c>
      <c r="D134" s="243" t="s">
        <v>120</v>
      </c>
      <c r="E134" s="245">
        <f t="array" ref="E134">SUM(IF(Nummerbuch!$B$5:$B$1171=A134,IF(Nummerbuch!$C$5:$C$1171=B134,IF(Nummerbuch!$D$5:$D$1171=C134,IF(Nummerbuch!$E$5:$E$1171=D134,Nummerbuch!$H$5:$H$1171,0),0),0),0))</f>
        <v>0</v>
      </c>
      <c r="F134" s="246">
        <f t="array" ref="F134">COUNT(Nummerbuch!$B$5:$B$1004,IF(Nummerbuch!$B$5:$B$1004=A134,IF(Nummerbuch!$D$5:$D$1004=C134,IF(Nummerbuch!$E$5:$E$1004=D134,0))))</f>
        <v>0</v>
      </c>
      <c r="G134" s="248"/>
      <c r="H134" s="247"/>
      <c r="I134" s="31"/>
      <c r="J134" s="250" t="s">
        <v>534</v>
      </c>
      <c r="K134" s="240" t="s">
        <v>170</v>
      </c>
      <c r="L134" s="240" t="s">
        <v>172</v>
      </c>
      <c r="M134" s="243">
        <v>5</v>
      </c>
      <c r="N134" s="245">
        <f t="array" ref="N134">SUM(IF(Nummerbuch!$B$5:$B$1171=J134,IF(Nummerbuch!$C$5:$C$1171=K134,IF(Nummerbuch!$D$5:$D$1171=L134,IF(Nummerbuch!$E$5:$E$1171=M134,Nummerbuch!$H$5:$H$1171,0),0),0),0))</f>
        <v>0</v>
      </c>
      <c r="O134" s="246">
        <f t="array" ref="O134">COUNT(Nummerbuch!$B$5:$B$1004,IF(Nummerbuch!$B$5:$B$1004=J134,IF(Nummerbuch!$D$5:$D$1004=L134,IF(Nummerbuch!$E$5:$E$1004=M134,0))))</f>
        <v>0</v>
      </c>
      <c r="P134" s="247"/>
      <c r="Q134" s="247"/>
      <c r="R134" s="31"/>
    </row>
    <row r="135" spans="1:18" ht="15" customHeight="1" thickBot="1" x14ac:dyDescent="0.25">
      <c r="A135" s="250" t="s">
        <v>527</v>
      </c>
      <c r="B135" s="240" t="s">
        <v>170</v>
      </c>
      <c r="C135" s="240" t="s">
        <v>171</v>
      </c>
      <c r="D135" s="243" t="s">
        <v>131</v>
      </c>
      <c r="E135" s="245">
        <f t="array" ref="E135">SUM(IF(Nummerbuch!$B$5:$B$1171=A135,IF(Nummerbuch!$C$5:$C$1171=B135,IF(Nummerbuch!$D$5:$D$1171=C135,IF(Nummerbuch!$E$5:$E$1171=D135,Nummerbuch!$H$5:$H$1171,0),0),0),0))</f>
        <v>0</v>
      </c>
      <c r="F135" s="246">
        <f t="array" ref="F135">COUNT(Nummerbuch!$B$5:$B$1004,IF(Nummerbuch!$B$5:$B$1004=A135,IF(Nummerbuch!$D$5:$D$1004=C135,IF(Nummerbuch!$E$5:$E$1004=D135,0))))</f>
        <v>0</v>
      </c>
      <c r="G135" s="248"/>
      <c r="H135" s="248"/>
      <c r="I135" s="31"/>
      <c r="J135" s="250" t="s">
        <v>534</v>
      </c>
      <c r="K135" s="240" t="s">
        <v>170</v>
      </c>
      <c r="L135" s="240" t="s">
        <v>172</v>
      </c>
      <c r="M135" s="242">
        <v>6</v>
      </c>
      <c r="N135" s="245">
        <f t="array" ref="N135">SUM(IF(Nummerbuch!$B$5:$B$1171=J135,IF(Nummerbuch!$C$5:$C$1171=K135,IF(Nummerbuch!$D$5:$D$1171=L135,IF(Nummerbuch!$E$5:$E$1171=M135,Nummerbuch!$H$5:$H$1171,0),0),0),0))</f>
        <v>0</v>
      </c>
      <c r="O135" s="246">
        <f t="array" ref="O135">COUNT(Nummerbuch!$B$5:$B$1004,IF(Nummerbuch!$B$5:$B$1004=J135,IF(Nummerbuch!$D$5:$D$1004=L135,IF(Nummerbuch!$E$5:$E$1004=M135,0))))</f>
        <v>0</v>
      </c>
      <c r="P135" s="560">
        <f>SUM(O129:O135)</f>
        <v>0</v>
      </c>
      <c r="Q135" s="578">
        <f>SUM(N129:N135)</f>
        <v>0</v>
      </c>
      <c r="R135" s="31"/>
    </row>
    <row r="136" spans="1:18" ht="15" customHeight="1" x14ac:dyDescent="0.2">
      <c r="A136" s="250" t="s">
        <v>527</v>
      </c>
      <c r="B136" s="240" t="s">
        <v>170</v>
      </c>
      <c r="C136" s="240" t="s">
        <v>171</v>
      </c>
      <c r="D136" s="243" t="s">
        <v>138</v>
      </c>
      <c r="E136" s="245">
        <f t="array" ref="E136">SUM(IF(Nummerbuch!$B$5:$B$1171=A136,IF(Nummerbuch!$C$5:$C$1171=B136,IF(Nummerbuch!$D$5:$D$1171=C136,IF(Nummerbuch!$E$5:$E$1171=D136,Nummerbuch!$H$5:$H$1171,0),0),0),0))</f>
        <v>0</v>
      </c>
      <c r="F136" s="246">
        <f t="array" ref="F136">COUNT(Nummerbuch!$B$5:$B$1004,IF(Nummerbuch!$B$5:$B$1004=A136,IF(Nummerbuch!$D$5:$D$1004=C136,IF(Nummerbuch!$E$5:$E$1004=D136,0))))</f>
        <v>0</v>
      </c>
      <c r="G136" s="248"/>
      <c r="H136" s="248"/>
      <c r="I136" s="31"/>
      <c r="J136" s="250" t="s">
        <v>534</v>
      </c>
      <c r="K136" s="240" t="s">
        <v>170</v>
      </c>
      <c r="L136" s="240" t="s">
        <v>173</v>
      </c>
      <c r="M136" s="243" t="s">
        <v>120</v>
      </c>
      <c r="N136" s="245">
        <f t="array" ref="N136">SUM(IF(Nummerbuch!$B$5:$B$1171=J136,IF(Nummerbuch!$C$5:$C$1171=K136,IF(Nummerbuch!$D$5:$D$1171=L136,IF(Nummerbuch!$E$5:$E$1171=M136,Nummerbuch!$H$5:$H$1171,0),0),0),0))</f>
        <v>0</v>
      </c>
      <c r="O136" s="246">
        <f t="array" ref="O136">COUNT(Nummerbuch!$B$5:$B$1004,IF(Nummerbuch!$B$5:$B$1004=J136,IF(Nummerbuch!$D$5:$D$1004=L136,IF(Nummerbuch!$E$5:$E$1004=M136,0))))</f>
        <v>0</v>
      </c>
      <c r="P136" s="247"/>
      <c r="Q136" s="247"/>
      <c r="R136" s="31"/>
    </row>
    <row r="137" spans="1:18" ht="15" customHeight="1" x14ac:dyDescent="0.2">
      <c r="A137" s="250" t="s">
        <v>527</v>
      </c>
      <c r="B137" s="240" t="s">
        <v>170</v>
      </c>
      <c r="C137" s="240" t="s">
        <v>171</v>
      </c>
      <c r="D137" s="243" t="s">
        <v>139</v>
      </c>
      <c r="E137" s="245">
        <f t="array" ref="E137">SUM(IF(Nummerbuch!$B$5:$B$1171=A137,IF(Nummerbuch!$C$5:$C$1171=B137,IF(Nummerbuch!$D$5:$D$1171=C137,IF(Nummerbuch!$E$5:$E$1171=D137,Nummerbuch!$H$5:$H$1171,0),0),0),0))</f>
        <v>0</v>
      </c>
      <c r="F137" s="246">
        <f t="array" ref="F137">COUNT(Nummerbuch!$B$5:$B$1004,IF(Nummerbuch!$B$5:$B$1004=A137,IF(Nummerbuch!$D$5:$D$1004=C137,IF(Nummerbuch!$E$5:$E$1004=D137,0))))</f>
        <v>0</v>
      </c>
      <c r="G137" s="247"/>
      <c r="H137" s="247"/>
      <c r="I137" s="31"/>
      <c r="J137" s="250" t="s">
        <v>534</v>
      </c>
      <c r="K137" s="240" t="s">
        <v>170</v>
      </c>
      <c r="L137" s="240" t="s">
        <v>173</v>
      </c>
      <c r="M137" s="243" t="s">
        <v>131</v>
      </c>
      <c r="N137" s="245">
        <f t="array" ref="N137">SUM(IF(Nummerbuch!$B$5:$B$1171=J137,IF(Nummerbuch!$C$5:$C$1171=K137,IF(Nummerbuch!$D$5:$D$1171=L137,IF(Nummerbuch!$E$5:$E$1171=M137,Nummerbuch!$H$5:$H$1171,0),0),0),0))</f>
        <v>0</v>
      </c>
      <c r="O137" s="246">
        <f t="array" ref="O137">COUNT(Nummerbuch!$B$5:$B$1004,IF(Nummerbuch!$B$5:$B$1004=J137,IF(Nummerbuch!$D$5:$D$1004=L137,IF(Nummerbuch!$E$5:$E$1004=M137,0))))</f>
        <v>0</v>
      </c>
      <c r="P137" s="247"/>
      <c r="Q137" s="247"/>
      <c r="R137" s="31"/>
    </row>
    <row r="138" spans="1:18" ht="15" customHeight="1" x14ac:dyDescent="0.2">
      <c r="A138" s="250" t="s">
        <v>527</v>
      </c>
      <c r="B138" s="240" t="s">
        <v>170</v>
      </c>
      <c r="C138" s="240" t="s">
        <v>171</v>
      </c>
      <c r="D138" s="243">
        <v>4</v>
      </c>
      <c r="E138" s="245">
        <f t="array" ref="E138">SUM(IF(Nummerbuch!$B$5:$B$1171=A138,IF(Nummerbuch!$C$5:$C$1171=B138,IF(Nummerbuch!$D$5:$D$1171=C138,IF(Nummerbuch!$E$5:$E$1171=D138,Nummerbuch!$H$5:$H$1171,0),0),0),0))</f>
        <v>0</v>
      </c>
      <c r="F138" s="246">
        <f t="array" ref="F138">COUNT(Nummerbuch!$B$5:$B$1004,IF(Nummerbuch!$B$5:$B$1004=A138,IF(Nummerbuch!$D$5:$D$1004=C138,IF(Nummerbuch!$E$5:$E$1004=D138,0))))</f>
        <v>0</v>
      </c>
      <c r="G138" s="247"/>
      <c r="H138" s="247"/>
      <c r="I138" s="31"/>
      <c r="J138" s="250" t="s">
        <v>534</v>
      </c>
      <c r="K138" s="240" t="s">
        <v>170</v>
      </c>
      <c r="L138" s="240" t="s">
        <v>173</v>
      </c>
      <c r="M138" s="243" t="s">
        <v>138</v>
      </c>
      <c r="N138" s="245">
        <f t="array" ref="N138">SUM(IF(Nummerbuch!$B$5:$B$1171=J138,IF(Nummerbuch!$C$5:$C$1171=K138,IF(Nummerbuch!$D$5:$D$1171=L138,IF(Nummerbuch!$E$5:$E$1171=M138,Nummerbuch!$H$5:$H$1171,0),0),0),0))</f>
        <v>0</v>
      </c>
      <c r="O138" s="246">
        <f t="array" ref="O138">COUNT(Nummerbuch!$B$5:$B$1004,IF(Nummerbuch!$B$5:$B$1004=J138,IF(Nummerbuch!$D$5:$D$1004=L138,IF(Nummerbuch!$E$5:$E$1004=M138,0))))</f>
        <v>0</v>
      </c>
      <c r="P138" s="247"/>
      <c r="Q138" s="247"/>
      <c r="R138" s="31"/>
    </row>
    <row r="139" spans="1:18" ht="15" customHeight="1" thickBot="1" x14ac:dyDescent="0.25">
      <c r="A139" s="250" t="s">
        <v>527</v>
      </c>
      <c r="B139" s="240" t="s">
        <v>170</v>
      </c>
      <c r="C139" s="240" t="s">
        <v>171</v>
      </c>
      <c r="D139" s="243">
        <v>5</v>
      </c>
      <c r="E139" s="245">
        <f t="array" ref="E139">SUM(IF(Nummerbuch!$B$5:$B$1171=A139,IF(Nummerbuch!$C$5:$C$1171=B139,IF(Nummerbuch!$D$5:$D$1171=C139,IF(Nummerbuch!$E$5:$E$1171=D139,Nummerbuch!$H$5:$H$1171,0),0),0),0))</f>
        <v>0</v>
      </c>
      <c r="F139" s="246">
        <f t="array" ref="F139">COUNT(Nummerbuch!$B$5:$B$1004,IF(Nummerbuch!$B$5:$B$1004=A139,IF(Nummerbuch!$D$5:$D$1004=C139,IF(Nummerbuch!$E$5:$E$1004=D139,0))))</f>
        <v>0</v>
      </c>
      <c r="G139" s="247"/>
      <c r="H139" s="247"/>
      <c r="I139" s="31"/>
      <c r="J139" s="250" t="s">
        <v>534</v>
      </c>
      <c r="K139" s="240" t="s">
        <v>170</v>
      </c>
      <c r="L139" s="240" t="s">
        <v>173</v>
      </c>
      <c r="M139" s="243" t="s">
        <v>139</v>
      </c>
      <c r="N139" s="245">
        <f t="array" ref="N139">SUM(IF(Nummerbuch!$B$5:$B$1171=J139,IF(Nummerbuch!$C$5:$C$1171=K139,IF(Nummerbuch!$D$5:$D$1171=L139,IF(Nummerbuch!$E$5:$E$1171=M139,Nummerbuch!$H$5:$H$1171,0),0),0),0))</f>
        <v>0</v>
      </c>
      <c r="O139" s="246">
        <f t="array" ref="O139">COUNT(Nummerbuch!$B$5:$B$1004,IF(Nummerbuch!$B$5:$B$1004=J139,IF(Nummerbuch!$D$5:$D$1004=L139,IF(Nummerbuch!$E$5:$E$1004=M139,0))))</f>
        <v>0</v>
      </c>
      <c r="P139" s="247"/>
      <c r="Q139" s="247"/>
      <c r="R139" s="31"/>
    </row>
    <row r="140" spans="1:18" ht="15" customHeight="1" thickBot="1" x14ac:dyDescent="0.25">
      <c r="A140" s="250" t="s">
        <v>527</v>
      </c>
      <c r="B140" s="240" t="s">
        <v>170</v>
      </c>
      <c r="C140" s="240" t="s">
        <v>171</v>
      </c>
      <c r="D140" s="242">
        <v>6</v>
      </c>
      <c r="E140" s="245">
        <f t="array" ref="E140">SUM(IF(Nummerbuch!$B$5:$B$1171=A140,IF(Nummerbuch!$C$5:$C$1171=B140,IF(Nummerbuch!$D$5:$D$1171=C140,IF(Nummerbuch!$E$5:$E$1171=D140,Nummerbuch!$H$5:$H$1171,0),0),0),0))</f>
        <v>0</v>
      </c>
      <c r="F140" s="246">
        <f t="array" ref="F140">COUNT(Nummerbuch!$B$5:$B$1004,IF(Nummerbuch!$B$5:$B$1004=A140,IF(Nummerbuch!$D$5:$D$1004=C140,IF(Nummerbuch!$E$5:$E$1004=D140,0))))</f>
        <v>0</v>
      </c>
      <c r="G140" s="560">
        <f>SUM(F134:F140)</f>
        <v>0</v>
      </c>
      <c r="H140" s="578">
        <f>SUM(E134:E140)</f>
        <v>0</v>
      </c>
      <c r="I140" s="31"/>
      <c r="J140" s="250" t="s">
        <v>534</v>
      </c>
      <c r="K140" s="240" t="s">
        <v>170</v>
      </c>
      <c r="L140" s="240" t="s">
        <v>173</v>
      </c>
      <c r="M140" s="243">
        <v>4</v>
      </c>
      <c r="N140" s="245">
        <f t="array" ref="N140">SUM(IF(Nummerbuch!$B$5:$B$1171=J140,IF(Nummerbuch!$C$5:$C$1171=K140,IF(Nummerbuch!$D$5:$D$1171=L140,IF(Nummerbuch!$E$5:$E$1171=M140,Nummerbuch!$H$5:$H$1171,0),0),0),0))</f>
        <v>0</v>
      </c>
      <c r="O140" s="246">
        <f t="array" ref="O140">COUNT(Nummerbuch!$B$5:$B$1004,IF(Nummerbuch!$B$5:$B$1004=J140,IF(Nummerbuch!$D$5:$D$1004=L140,IF(Nummerbuch!$E$5:$E$1004=M140,0))))</f>
        <v>0</v>
      </c>
      <c r="P140" s="247"/>
      <c r="Q140" s="247"/>
      <c r="R140" s="31"/>
    </row>
    <row r="141" spans="1:18" ht="15" customHeight="1" thickBot="1" x14ac:dyDescent="0.25">
      <c r="A141" s="250" t="s">
        <v>527</v>
      </c>
      <c r="B141" s="240" t="s">
        <v>170</v>
      </c>
      <c r="C141" s="240" t="s">
        <v>172</v>
      </c>
      <c r="D141" s="243" t="s">
        <v>120</v>
      </c>
      <c r="E141" s="245">
        <f t="array" ref="E141">SUM(IF(Nummerbuch!$B$5:$B$1171=A141,IF(Nummerbuch!$C$5:$C$1171=B141,IF(Nummerbuch!$D$5:$D$1171=C141,IF(Nummerbuch!$E$5:$E$1171=D141,Nummerbuch!$H$5:$H$1171,0),0),0),0))</f>
        <v>0</v>
      </c>
      <c r="F141" s="246">
        <f t="array" ref="F141">COUNT(Nummerbuch!$B$5:$B$1004,IF(Nummerbuch!$B$5:$B$1004=A141,IF(Nummerbuch!$D$5:$D$1004=C141,IF(Nummerbuch!$E$5:$E$1004=D141,0))))</f>
        <v>0</v>
      </c>
      <c r="G141" s="247"/>
      <c r="H141" s="247"/>
      <c r="I141" s="31"/>
      <c r="J141" s="250" t="s">
        <v>534</v>
      </c>
      <c r="K141" s="240" t="s">
        <v>170</v>
      </c>
      <c r="L141" s="240" t="s">
        <v>173</v>
      </c>
      <c r="M141" s="243">
        <v>5</v>
      </c>
      <c r="N141" s="245">
        <f t="array" ref="N141">SUM(IF(Nummerbuch!$B$5:$B$1171=J141,IF(Nummerbuch!$C$5:$C$1171=K141,IF(Nummerbuch!$D$5:$D$1171=L141,IF(Nummerbuch!$E$5:$E$1171=M141,Nummerbuch!$H$5:$H$1171,0),0),0),0))</f>
        <v>0</v>
      </c>
      <c r="O141" s="246">
        <f t="array" ref="O141">COUNT(Nummerbuch!$B$5:$B$1004,IF(Nummerbuch!$B$5:$B$1004=J141,IF(Nummerbuch!$D$5:$D$1004=L141,IF(Nummerbuch!$E$5:$E$1004=M141,0))))</f>
        <v>0</v>
      </c>
      <c r="P141" s="247"/>
      <c r="Q141" s="247"/>
      <c r="R141" s="31"/>
    </row>
    <row r="142" spans="1:18" ht="15" customHeight="1" thickBot="1" x14ac:dyDescent="0.25">
      <c r="A142" s="250" t="s">
        <v>527</v>
      </c>
      <c r="B142" s="240" t="s">
        <v>170</v>
      </c>
      <c r="C142" s="240" t="s">
        <v>172</v>
      </c>
      <c r="D142" s="243" t="s">
        <v>131</v>
      </c>
      <c r="E142" s="245">
        <f t="array" ref="E142">SUM(IF(Nummerbuch!$B$5:$B$1171=A142,IF(Nummerbuch!$C$5:$C$1171=B142,IF(Nummerbuch!$D$5:$D$1171=C142,IF(Nummerbuch!$E$5:$E$1171=D142,Nummerbuch!$H$5:$H$1171,0),0),0),0))</f>
        <v>0</v>
      </c>
      <c r="F142" s="246">
        <f t="array" ref="F142">COUNT(Nummerbuch!$B$5:$B$1004,IF(Nummerbuch!$B$5:$B$1004=A142,IF(Nummerbuch!$D$5:$D$1004=C142,IF(Nummerbuch!$E$5:$E$1004=D142,0))))</f>
        <v>0</v>
      </c>
      <c r="G142" s="247"/>
      <c r="H142" s="247"/>
      <c r="I142" s="31"/>
      <c r="J142" s="250" t="s">
        <v>534</v>
      </c>
      <c r="K142" s="240" t="s">
        <v>170</v>
      </c>
      <c r="L142" s="240" t="s">
        <v>173</v>
      </c>
      <c r="M142" s="242">
        <v>6</v>
      </c>
      <c r="N142" s="245">
        <f t="array" ref="N142">SUM(IF(Nummerbuch!$B$5:$B$1171=J142,IF(Nummerbuch!$C$5:$C$1171=K142,IF(Nummerbuch!$D$5:$D$1171=L142,IF(Nummerbuch!$E$5:$E$1171=M142,Nummerbuch!$H$5:$H$1171,0),0),0),0))</f>
        <v>0</v>
      </c>
      <c r="O142" s="246">
        <f t="array" ref="O142">COUNT(Nummerbuch!$B$5:$B$1004,IF(Nummerbuch!$B$5:$B$1004=J142,IF(Nummerbuch!$D$5:$D$1004=L142,IF(Nummerbuch!$E$5:$E$1004=M142,0))))</f>
        <v>0</v>
      </c>
      <c r="P142" s="560">
        <f>SUM(O136:O142)</f>
        <v>0</v>
      </c>
      <c r="Q142" s="578">
        <f>SUM(N136:N142)</f>
        <v>0</v>
      </c>
      <c r="R142" s="31"/>
    </row>
    <row r="143" spans="1:18" ht="15" customHeight="1" thickBot="1" x14ac:dyDescent="0.25">
      <c r="A143" s="250" t="s">
        <v>527</v>
      </c>
      <c r="B143" s="240" t="s">
        <v>170</v>
      </c>
      <c r="C143" s="240" t="s">
        <v>172</v>
      </c>
      <c r="D143" s="243" t="s">
        <v>138</v>
      </c>
      <c r="E143" s="245">
        <f t="array" ref="E143">SUM(IF(Nummerbuch!$B$5:$B$1171=A143,IF(Nummerbuch!$C$5:$C$1171=B143,IF(Nummerbuch!$D$5:$D$1171=C143,IF(Nummerbuch!$E$5:$E$1171=D143,Nummerbuch!$H$5:$H$1171,0),0),0),0))</f>
        <v>0</v>
      </c>
      <c r="F143" s="246">
        <f t="array" ref="F143">COUNT(Nummerbuch!$B$5:$B$1004,IF(Nummerbuch!$B$5:$B$1004=A143,IF(Nummerbuch!$D$5:$D$1004=C143,IF(Nummerbuch!$E$5:$E$1004=D143,0))))</f>
        <v>0</v>
      </c>
      <c r="G143" s="247"/>
      <c r="H143" s="247"/>
      <c r="I143" s="31"/>
      <c r="J143" s="29"/>
      <c r="K143" s="30"/>
      <c r="L143" s="30"/>
      <c r="M143" s="634"/>
      <c r="N143" s="568">
        <f>SUM(N3:N142)</f>
        <v>0.23</v>
      </c>
      <c r="O143" s="649">
        <f>SUM(O3:O142)</f>
        <v>1</v>
      </c>
      <c r="P143" s="228"/>
      <c r="Q143" s="30"/>
      <c r="R143" s="9"/>
    </row>
    <row r="144" spans="1:18" ht="15" customHeight="1" x14ac:dyDescent="0.2">
      <c r="A144" s="250" t="s">
        <v>527</v>
      </c>
      <c r="B144" s="240" t="s">
        <v>170</v>
      </c>
      <c r="C144" s="240" t="s">
        <v>172</v>
      </c>
      <c r="D144" s="243" t="s">
        <v>139</v>
      </c>
      <c r="E144" s="245">
        <f t="array" ref="E144">SUM(IF(Nummerbuch!$B$5:$B$1171=A144,IF(Nummerbuch!$C$5:$C$1171=B144,IF(Nummerbuch!$D$5:$D$1171=C144,IF(Nummerbuch!$E$5:$E$1171=D144,Nummerbuch!$H$5:$H$1171,0),0),0),0))</f>
        <v>0</v>
      </c>
      <c r="F144" s="246">
        <f t="array" ref="F144">COUNT(Nummerbuch!$B$5:$B$1004,IF(Nummerbuch!$B$5:$B$1004=A144,IF(Nummerbuch!$D$5:$D$1004=C144,IF(Nummerbuch!$E$5:$E$1004=D144,0))))</f>
        <v>0</v>
      </c>
      <c r="G144" s="247"/>
      <c r="H144" s="247"/>
      <c r="I144" s="31"/>
      <c r="J144" s="648" t="s">
        <v>531</v>
      </c>
      <c r="N144" s="30">
        <f>SUMIF($J$3:$J$142,"Bah",$N$3:$N$142)</f>
        <v>0</v>
      </c>
      <c r="O144" s="583">
        <f>SUMIF($J$3:$J$142,"Bah",$O$3:$ON$142)</f>
        <v>0</v>
      </c>
      <c r="R144" s="9"/>
    </row>
    <row r="145" spans="1:18" ht="15" customHeight="1" x14ac:dyDescent="0.2">
      <c r="A145" s="250" t="s">
        <v>527</v>
      </c>
      <c r="B145" s="240" t="s">
        <v>170</v>
      </c>
      <c r="C145" s="240" t="s">
        <v>172</v>
      </c>
      <c r="D145" s="243">
        <v>4</v>
      </c>
      <c r="E145" s="245">
        <f t="array" ref="E145">SUM(IF(Nummerbuch!$B$5:$B$1171=A145,IF(Nummerbuch!$C$5:$C$1171=B145,IF(Nummerbuch!$D$5:$D$1171=C145,IF(Nummerbuch!$E$5:$E$1171=D145,Nummerbuch!$H$5:$H$1171,0),0),0),0))</f>
        <v>0</v>
      </c>
      <c r="F145" s="246">
        <f t="array" ref="F145">COUNT(Nummerbuch!$B$5:$B$1004,IF(Nummerbuch!$B$5:$B$1004=A145,IF(Nummerbuch!$D$5:$D$1004=C145,IF(Nummerbuch!$E$5:$E$1004=D145,0))))</f>
        <v>0</v>
      </c>
      <c r="G145" s="247"/>
      <c r="H145" s="247"/>
      <c r="I145" s="31"/>
      <c r="J145" s="648" t="s">
        <v>532</v>
      </c>
      <c r="N145" s="30">
        <f>SUMIF($J$3:$J$142,"Bir",$N$3:$N$142)</f>
        <v>0</v>
      </c>
      <c r="O145" s="583">
        <f>SUMIF($J$3:$J$142,"Bir",$O$3:$ON$142)</f>
        <v>0</v>
      </c>
      <c r="R145" s="9"/>
    </row>
    <row r="146" spans="1:18" ht="15" customHeight="1" thickBot="1" x14ac:dyDescent="0.25">
      <c r="A146" s="250" t="s">
        <v>527</v>
      </c>
      <c r="B146" s="240" t="s">
        <v>170</v>
      </c>
      <c r="C146" s="240" t="s">
        <v>172</v>
      </c>
      <c r="D146" s="243">
        <v>5</v>
      </c>
      <c r="E146" s="245">
        <f t="array" ref="E146">SUM(IF(Nummerbuch!$B$5:$B$1171=A146,IF(Nummerbuch!$C$5:$C$1171=B146,IF(Nummerbuch!$D$5:$D$1171=C146,IF(Nummerbuch!$E$5:$E$1171=D146,Nummerbuch!$H$5:$H$1171,0),0),0),0))</f>
        <v>0</v>
      </c>
      <c r="F146" s="246">
        <f t="array" ref="F146">COUNT(Nummerbuch!$B$5:$B$1004,IF(Nummerbuch!$B$5:$B$1004=A146,IF(Nummerbuch!$D$5:$D$1004=C146,IF(Nummerbuch!$E$5:$E$1004=D146,0))))</f>
        <v>0</v>
      </c>
      <c r="G146" s="247"/>
      <c r="H146" s="247"/>
      <c r="I146" s="31"/>
      <c r="J146" s="648" t="s">
        <v>533</v>
      </c>
      <c r="N146" s="30">
        <f>SUMIF($J$3:$J$142,"erl",$N$3:$N$142)</f>
        <v>0</v>
      </c>
      <c r="O146" s="583">
        <f>SUMIF($J$3:$J$142,"Erl",$O$3:$ON$142)</f>
        <v>0</v>
      </c>
      <c r="R146" s="9"/>
    </row>
    <row r="147" spans="1:18" ht="15" customHeight="1" thickBot="1" x14ac:dyDescent="0.25">
      <c r="A147" s="250" t="s">
        <v>527</v>
      </c>
      <c r="B147" s="240" t="s">
        <v>170</v>
      </c>
      <c r="C147" s="240" t="s">
        <v>172</v>
      </c>
      <c r="D147" s="242">
        <v>6</v>
      </c>
      <c r="E147" s="245">
        <f t="array" ref="E147">SUM(IF(Nummerbuch!$B$5:$B$1171=A147,IF(Nummerbuch!$C$5:$C$1171=B147,IF(Nummerbuch!$D$5:$D$1171=C147,IF(Nummerbuch!$E$5:$E$1171=D147,Nummerbuch!$H$5:$H$1171,0),0),0),0))</f>
        <v>0</v>
      </c>
      <c r="F147" s="246">
        <f t="array" ref="F147">COUNT(Nummerbuch!$B$5:$B$1004,IF(Nummerbuch!$B$5:$B$1004=A147,IF(Nummerbuch!$D$5:$D$1004=C147,IF(Nummerbuch!$E$5:$E$1004=D147,0))))</f>
        <v>0</v>
      </c>
      <c r="G147" s="560">
        <f>SUM(F141:F147)</f>
        <v>0</v>
      </c>
      <c r="H147" s="578">
        <f>SUM(E141:E147)</f>
        <v>0</v>
      </c>
      <c r="I147" s="31"/>
      <c r="J147" s="762" t="s">
        <v>579</v>
      </c>
      <c r="N147" s="30">
        <f>SUMIF($J$3:$J$142,"es",$N$3:$N$142)</f>
        <v>0.23</v>
      </c>
      <c r="O147" s="583">
        <f>SUMIF($J$3:$J$142,"Es",$O$3:$ON$142)</f>
        <v>1</v>
      </c>
      <c r="R147" s="9"/>
    </row>
    <row r="148" spans="1:18" ht="15" customHeight="1" x14ac:dyDescent="0.2">
      <c r="A148" s="250" t="s">
        <v>527</v>
      </c>
      <c r="B148" s="240" t="s">
        <v>170</v>
      </c>
      <c r="C148" s="240" t="s">
        <v>173</v>
      </c>
      <c r="D148" s="243" t="s">
        <v>120</v>
      </c>
      <c r="E148" s="245">
        <f t="array" ref="E148">SUM(IF(Nummerbuch!$B$5:$B$1171=A148,IF(Nummerbuch!$C$5:$C$1171=B148,IF(Nummerbuch!$D$5:$D$1171=C148,IF(Nummerbuch!$E$5:$E$1171=D148,Nummerbuch!$H$5:$H$1171,0),0),0),0))</f>
        <v>0</v>
      </c>
      <c r="F148" s="246">
        <f t="array" ref="F148">COUNT(Nummerbuch!$B$5:$B$1004,IF(Nummerbuch!$B$5:$B$1004=A148,IF(Nummerbuch!$D$5:$D$1004=C148,IF(Nummerbuch!$E$5:$E$1004=D148,0))))</f>
        <v>0</v>
      </c>
      <c r="G148" s="247"/>
      <c r="H148" s="247"/>
      <c r="I148" s="31"/>
      <c r="J148" s="648" t="s">
        <v>535</v>
      </c>
      <c r="N148" s="30">
        <f>SUMIF($J$3:$J$142,"Ülbh",$N$3:$N$142)</f>
        <v>0</v>
      </c>
      <c r="O148" s="583">
        <f>SUMIF($J$3:$J$142,"ÜLbh",$O$3:$ON$142)</f>
        <v>0</v>
      </c>
      <c r="P148" s="653"/>
      <c r="Q148" s="357"/>
      <c r="R148" s="9"/>
    </row>
    <row r="149" spans="1:18" ht="15" customHeight="1" x14ac:dyDescent="0.2">
      <c r="A149" s="250" t="s">
        <v>527</v>
      </c>
      <c r="B149" s="240" t="s">
        <v>170</v>
      </c>
      <c r="C149" s="240" t="s">
        <v>173</v>
      </c>
      <c r="D149" s="243" t="s">
        <v>131</v>
      </c>
      <c r="E149" s="245">
        <f t="array" ref="E149">SUM(IF(Nummerbuch!$B$5:$B$1171=A149,IF(Nummerbuch!$C$5:$C$1171=B149,IF(Nummerbuch!$D$5:$D$1171=C149,IF(Nummerbuch!$E$5:$E$1171=D149,Nummerbuch!$H$5:$H$1171,0),0),0),0))</f>
        <v>0</v>
      </c>
      <c r="F149" s="246">
        <f t="array" ref="F149">COUNT(Nummerbuch!$B$5:$B$1004,IF(Nummerbuch!$B$5:$B$1004=A149,IF(Nummerbuch!$D$5:$D$1004=C149,IF(Nummerbuch!$E$5:$E$1004=D149,0))))</f>
        <v>0</v>
      </c>
      <c r="G149" s="247"/>
      <c r="H149" s="247"/>
      <c r="I149" s="31"/>
      <c r="J149" s="656" t="s">
        <v>294</v>
      </c>
      <c r="K149" s="356"/>
      <c r="L149" s="356"/>
      <c r="M149" s="652"/>
      <c r="N149" s="654">
        <f>SUM(N144:N148)</f>
        <v>0.23</v>
      </c>
      <c r="O149" s="655">
        <f>SUM(O144:O147)</f>
        <v>1</v>
      </c>
      <c r="P149" s="653"/>
      <c r="Q149" s="357"/>
      <c r="R149" s="9"/>
    </row>
    <row r="150" spans="1:18" ht="15" customHeight="1" x14ac:dyDescent="0.2">
      <c r="A150" s="250" t="s">
        <v>527</v>
      </c>
      <c r="B150" s="240" t="s">
        <v>170</v>
      </c>
      <c r="C150" s="240" t="s">
        <v>173</v>
      </c>
      <c r="D150" s="243" t="s">
        <v>138</v>
      </c>
      <c r="E150" s="245">
        <f t="array" ref="E150">SUM(IF(Nummerbuch!$B$5:$B$1171=A150,IF(Nummerbuch!$C$5:$C$1171=B150,IF(Nummerbuch!$D$5:$D$1171=C150,IF(Nummerbuch!$E$5:$E$1171=D150,Nummerbuch!$H$5:$H$1171,0),0),0),0))</f>
        <v>0</v>
      </c>
      <c r="F150" s="246">
        <f t="array" ref="F150">COUNT(Nummerbuch!$B$5:$B$1004,IF(Nummerbuch!$B$5:$B$1004=A150,IF(Nummerbuch!$D$5:$D$1004=C150,IF(Nummerbuch!$E$5:$E$1004=D150,0))))</f>
        <v>0</v>
      </c>
      <c r="G150" s="247"/>
      <c r="H150" s="247"/>
      <c r="I150" s="31"/>
      <c r="J150" s="651"/>
      <c r="K150" s="356"/>
      <c r="L150" s="356"/>
      <c r="M150" s="652"/>
      <c r="N150" s="654"/>
      <c r="O150" s="655"/>
      <c r="P150" s="653"/>
      <c r="Q150" s="357"/>
      <c r="R150" s="9"/>
    </row>
    <row r="151" spans="1:18" ht="15" customHeight="1" x14ac:dyDescent="0.2">
      <c r="A151" s="250" t="s">
        <v>527</v>
      </c>
      <c r="B151" s="240" t="s">
        <v>170</v>
      </c>
      <c r="C151" s="240" t="s">
        <v>173</v>
      </c>
      <c r="D151" s="243" t="s">
        <v>139</v>
      </c>
      <c r="E151" s="245">
        <f t="array" ref="E151">SUM(IF(Nummerbuch!$B$5:$B$1171=A151,IF(Nummerbuch!$C$5:$C$1171=B151,IF(Nummerbuch!$D$5:$D$1171=C151,IF(Nummerbuch!$E$5:$E$1171=D151,Nummerbuch!$H$5:$H$1171,0),0),0),0))</f>
        <v>0</v>
      </c>
      <c r="F151" s="246">
        <f t="array" ref="F151">COUNT(Nummerbuch!$B$5:$B$1004,IF(Nummerbuch!$B$5:$B$1004=A151,IF(Nummerbuch!$D$5:$D$1004=C151,IF(Nummerbuch!$E$5:$E$1004=D151,0))))</f>
        <v>0</v>
      </c>
      <c r="G151" s="247"/>
      <c r="H151" s="247"/>
      <c r="I151" s="31"/>
      <c r="J151" s="651"/>
      <c r="K151" s="356"/>
      <c r="L151" s="356"/>
      <c r="M151" s="652"/>
      <c r="N151" s="654"/>
      <c r="O151" s="655"/>
      <c r="P151" s="653"/>
      <c r="Q151" s="357"/>
      <c r="R151" s="9"/>
    </row>
    <row r="152" spans="1:18" ht="15" customHeight="1" x14ac:dyDescent="0.2">
      <c r="A152" s="250" t="s">
        <v>527</v>
      </c>
      <c r="B152" s="240" t="s">
        <v>170</v>
      </c>
      <c r="C152" s="240" t="s">
        <v>173</v>
      </c>
      <c r="D152" s="243">
        <v>4</v>
      </c>
      <c r="E152" s="245">
        <f t="array" ref="E152">SUM(IF(Nummerbuch!$B$5:$B$1171=A152,IF(Nummerbuch!$C$5:$C$1171=B152,IF(Nummerbuch!$D$5:$D$1171=C152,IF(Nummerbuch!$E$5:$E$1171=D152,Nummerbuch!$H$5:$H$1171,0),0),0),0))</f>
        <v>0</v>
      </c>
      <c r="F152" s="246">
        <f t="array" ref="F152">COUNT(Nummerbuch!$B$5:$B$1004,IF(Nummerbuch!$B$5:$B$1004=A152,IF(Nummerbuch!$D$5:$D$1004=C152,IF(Nummerbuch!$E$5:$E$1004=D152,0))))</f>
        <v>0</v>
      </c>
      <c r="G152" s="247"/>
      <c r="H152" s="247"/>
      <c r="I152" s="31"/>
      <c r="J152" s="651"/>
      <c r="K152" s="356"/>
      <c r="L152" s="356"/>
      <c r="M152" s="652"/>
      <c r="N152" s="654"/>
      <c r="O152" s="655"/>
      <c r="P152" s="653"/>
      <c r="Q152" s="357"/>
      <c r="R152" s="9"/>
    </row>
    <row r="153" spans="1:18" ht="15" customHeight="1" thickBot="1" x14ac:dyDescent="0.25">
      <c r="A153" s="250" t="s">
        <v>527</v>
      </c>
      <c r="B153" s="240" t="s">
        <v>170</v>
      </c>
      <c r="C153" s="240" t="s">
        <v>173</v>
      </c>
      <c r="D153" s="243">
        <v>5</v>
      </c>
      <c r="E153" s="245">
        <f t="array" ref="E153">SUM(IF(Nummerbuch!$B$5:$B$1171=A153,IF(Nummerbuch!$C$5:$C$1171=B153,IF(Nummerbuch!$D$5:$D$1171=C153,IF(Nummerbuch!$E$5:$E$1171=D153,Nummerbuch!$H$5:$H$1171,0),0),0),0))</f>
        <v>0</v>
      </c>
      <c r="F153" s="246">
        <f t="array" ref="F153">COUNT(Nummerbuch!$B$5:$B$1004,IF(Nummerbuch!$B$5:$B$1004=A153,IF(Nummerbuch!$D$5:$D$1004=C153,IF(Nummerbuch!$E$5:$E$1004=D153,0))))</f>
        <v>0</v>
      </c>
      <c r="G153" s="247"/>
      <c r="H153" s="247"/>
      <c r="I153" s="31"/>
      <c r="J153" s="656" t="s">
        <v>536</v>
      </c>
      <c r="K153" s="356"/>
      <c r="L153" s="356"/>
      <c r="M153" s="652"/>
      <c r="N153" s="654"/>
      <c r="O153" s="655"/>
      <c r="P153" s="653"/>
      <c r="Q153" s="357"/>
      <c r="R153" s="9"/>
    </row>
    <row r="154" spans="1:18" ht="15" customHeight="1" thickBot="1" x14ac:dyDescent="0.25">
      <c r="A154" s="250" t="s">
        <v>527</v>
      </c>
      <c r="B154" s="240" t="s">
        <v>170</v>
      </c>
      <c r="C154" s="240" t="s">
        <v>173</v>
      </c>
      <c r="D154" s="242">
        <v>6</v>
      </c>
      <c r="E154" s="245">
        <f t="array" ref="E154">SUM(IF(Nummerbuch!$B$5:$B$1171=A154,IF(Nummerbuch!$C$5:$C$1171=B154,IF(Nummerbuch!$D$5:$D$1171=C154,IF(Nummerbuch!$E$5:$E$1171=D154,Nummerbuch!$H$5:$H$1171,0),0),0),0))</f>
        <v>0</v>
      </c>
      <c r="F154" s="246">
        <f t="array" ref="F154">COUNT(Nummerbuch!$B$5:$B$1004,IF(Nummerbuch!$B$5:$B$1004=A154,IF(Nummerbuch!$D$5:$D$1004=C154,IF(Nummerbuch!$E$5:$E$1004=D154,0))))</f>
        <v>0</v>
      </c>
      <c r="G154" s="560">
        <f>SUM(F148:F154)</f>
        <v>0</v>
      </c>
      <c r="H154" s="578">
        <f>SUM(E148:E154)</f>
        <v>0</v>
      </c>
      <c r="I154" s="31"/>
      <c r="K154" s="356"/>
      <c r="L154" s="356"/>
      <c r="M154" s="652"/>
      <c r="N154" s="654">
        <f>E160+N149</f>
        <v>9.59</v>
      </c>
      <c r="O154" s="655">
        <f>SUM(F160+O149)</f>
        <v>18</v>
      </c>
      <c r="P154" s="653"/>
      <c r="Q154" s="357"/>
      <c r="R154" s="9"/>
    </row>
    <row r="155" spans="1:18" ht="15" customHeight="1" thickBot="1" x14ac:dyDescent="0.25">
      <c r="A155" s="29"/>
      <c r="B155" s="30"/>
      <c r="C155" s="30"/>
      <c r="E155" s="568">
        <f>SUM(E3:E154)</f>
        <v>9.36</v>
      </c>
      <c r="F155" s="649">
        <f>SUM(F3:F154)</f>
        <v>17</v>
      </c>
      <c r="H155" s="30"/>
    </row>
    <row r="156" spans="1:18" ht="15" customHeight="1" x14ac:dyDescent="0.2">
      <c r="A156" s="29" t="s">
        <v>499</v>
      </c>
      <c r="B156" s="30"/>
      <c r="C156" s="30"/>
      <c r="E156" s="30">
        <f>SUMIF($A$3:$A$154,"Ei",$E$3:$E$154)</f>
        <v>5.68</v>
      </c>
      <c r="F156" s="583">
        <f>SUMIF($A$3:$A$154,"Ei",$F$3:$F$154)</f>
        <v>10</v>
      </c>
      <c r="I156" s="29"/>
      <c r="J156" s="30"/>
      <c r="K156" s="14"/>
      <c r="L156" s="30"/>
      <c r="M156" s="14"/>
      <c r="N156" s="30"/>
    </row>
    <row r="157" spans="1:18" ht="15" customHeight="1" x14ac:dyDescent="0.2">
      <c r="A157" s="29" t="s">
        <v>500</v>
      </c>
      <c r="B157" s="30"/>
      <c r="C157" s="30"/>
      <c r="E157" s="30">
        <f>SUMIF($A$3:$A$154,"Bu",$E$3:$E$154)</f>
        <v>3.35</v>
      </c>
      <c r="F157" s="583">
        <f>SUMIF($A$3:$A$154,"Bu",$F$3:$F$154)</f>
        <v>6</v>
      </c>
      <c r="J157" s="30"/>
      <c r="K157" s="14"/>
      <c r="N157" s="30"/>
    </row>
    <row r="158" spans="1:18" ht="15" customHeight="1" x14ac:dyDescent="0.2">
      <c r="A158" s="650" t="s">
        <v>529</v>
      </c>
      <c r="B158" s="30"/>
      <c r="C158" s="30"/>
      <c r="D158" s="634"/>
      <c r="E158" s="30">
        <f>SUMIF($A$3:$A$154,"Sei",$E$3:$E$154)</f>
        <v>0.33</v>
      </c>
      <c r="F158" s="583">
        <f>SUMIF($A$3:$A$154,"Sei",$F$3:$F$154)</f>
        <v>1</v>
      </c>
      <c r="J158" s="30"/>
      <c r="K158" s="14"/>
      <c r="N158" s="30"/>
    </row>
    <row r="159" spans="1:18" ht="15" customHeight="1" x14ac:dyDescent="0.2">
      <c r="A159" s="650" t="s">
        <v>530</v>
      </c>
      <c r="B159" s="30"/>
      <c r="C159" s="30"/>
      <c r="D159" s="634"/>
      <c r="E159" s="30">
        <f>SUMIF($A$3:$A$154,"Rei",$E$3:$E$154)</f>
        <v>0</v>
      </c>
      <c r="F159" s="583">
        <f>SUMIF($A$3:$A$154,"Rei",$F$3:$F$154)</f>
        <v>0</v>
      </c>
      <c r="J159" s="30"/>
      <c r="K159" s="14"/>
      <c r="N159" s="30"/>
    </row>
    <row r="160" spans="1:18" ht="15" customHeight="1" x14ac:dyDescent="0.2">
      <c r="A160" s="29" t="s">
        <v>294</v>
      </c>
      <c r="B160" s="30"/>
      <c r="C160" s="30"/>
      <c r="E160" s="30">
        <f>SUM(E156:E159)</f>
        <v>9.36</v>
      </c>
      <c r="F160" s="583">
        <f>SUM(F156:F159)</f>
        <v>17</v>
      </c>
      <c r="J160" s="30"/>
      <c r="K160" s="14"/>
      <c r="N160" s="30"/>
    </row>
    <row r="161" spans="1:14" ht="15" customHeight="1" x14ac:dyDescent="0.2">
      <c r="A161" s="29"/>
      <c r="B161" s="30"/>
      <c r="C161" s="30"/>
      <c r="E161" s="30"/>
      <c r="J161" s="30"/>
      <c r="K161" s="669"/>
      <c r="N161" s="30"/>
    </row>
    <row r="162" spans="1:14" ht="15" customHeight="1" x14ac:dyDescent="0.2">
      <c r="J162" s="30"/>
      <c r="K162" s="669"/>
    </row>
    <row r="163" spans="1:14" ht="15" customHeight="1" x14ac:dyDescent="0.2">
      <c r="J163" s="30"/>
      <c r="K163" s="669"/>
    </row>
    <row r="164" spans="1:14" ht="15" customHeight="1" x14ac:dyDescent="0.2">
      <c r="J164" s="30"/>
      <c r="K164" s="669"/>
    </row>
    <row r="165" spans="1:14" ht="15" customHeight="1" x14ac:dyDescent="0.2">
      <c r="J165" s="30"/>
      <c r="K165" s="669"/>
    </row>
    <row r="168" spans="1:14" ht="15" customHeight="1" x14ac:dyDescent="0.2">
      <c r="A168" s="29"/>
      <c r="B168" s="30"/>
      <c r="C168" s="30"/>
      <c r="E168" s="30"/>
    </row>
    <row r="169" spans="1:14" ht="15" customHeight="1" x14ac:dyDescent="0.2">
      <c r="A169" s="29"/>
      <c r="B169" s="30"/>
      <c r="C169" s="30"/>
      <c r="E169" s="30"/>
    </row>
    <row r="170" spans="1:14" ht="15" customHeight="1" x14ac:dyDescent="0.2">
      <c r="A170" s="29"/>
      <c r="B170" s="30"/>
      <c r="C170" s="30"/>
      <c r="E170" s="30"/>
    </row>
    <row r="171" spans="1:14" ht="15" customHeight="1" x14ac:dyDescent="0.2">
      <c r="A171" s="29"/>
      <c r="B171" s="30"/>
      <c r="C171" s="30"/>
      <c r="E171" s="30"/>
    </row>
    <row r="172" spans="1:14" ht="15" customHeight="1" x14ac:dyDescent="0.2">
      <c r="A172" s="29"/>
      <c r="B172" s="30"/>
      <c r="C172" s="30"/>
      <c r="E172" s="30"/>
    </row>
    <row r="173" spans="1:14" ht="15" customHeight="1" x14ac:dyDescent="0.2">
      <c r="A173" s="29"/>
      <c r="B173" s="30"/>
      <c r="C173" s="30"/>
      <c r="E173" s="30"/>
    </row>
    <row r="174" spans="1:14" ht="15" customHeight="1" x14ac:dyDescent="0.2">
      <c r="A174" s="29"/>
      <c r="B174" s="30"/>
      <c r="C174" s="30"/>
      <c r="E174" s="30"/>
    </row>
    <row r="175" spans="1:14" ht="15" customHeight="1" x14ac:dyDescent="0.2">
      <c r="A175" s="29"/>
      <c r="B175" s="30"/>
      <c r="C175" s="30"/>
      <c r="E175" s="30"/>
    </row>
    <row r="176" spans="1:14" ht="15" customHeight="1" x14ac:dyDescent="0.2">
      <c r="A176" s="29"/>
      <c r="B176" s="30"/>
      <c r="C176" s="30"/>
      <c r="E176" s="30"/>
    </row>
    <row r="177" spans="1:5" ht="15" customHeight="1" x14ac:dyDescent="0.2">
      <c r="A177" s="29"/>
      <c r="B177" s="30"/>
      <c r="C177" s="30"/>
      <c r="E177" s="30"/>
    </row>
    <row r="178" spans="1:5" ht="15" customHeight="1" x14ac:dyDescent="0.2">
      <c r="A178" s="29"/>
      <c r="B178" s="30"/>
      <c r="C178" s="30"/>
      <c r="E178" s="30"/>
    </row>
    <row r="179" spans="1:5" ht="15" customHeight="1" x14ac:dyDescent="0.2">
      <c r="A179" s="29"/>
      <c r="B179" s="30"/>
      <c r="C179" s="30"/>
      <c r="E179" s="30"/>
    </row>
    <row r="180" spans="1:5" ht="15" customHeight="1" x14ac:dyDescent="0.2">
      <c r="A180" s="29"/>
      <c r="B180" s="30"/>
      <c r="C180" s="30"/>
      <c r="E180" s="30"/>
    </row>
    <row r="181" spans="1:5" ht="15" customHeight="1" x14ac:dyDescent="0.2">
      <c r="A181" s="29"/>
      <c r="B181" s="30"/>
      <c r="C181" s="30"/>
      <c r="E181" s="30"/>
    </row>
    <row r="182" spans="1:5" ht="15" customHeight="1" x14ac:dyDescent="0.2">
      <c r="A182" s="29"/>
      <c r="B182" s="30"/>
      <c r="C182" s="30"/>
      <c r="E182" s="30"/>
    </row>
    <row r="183" spans="1:5" ht="15" customHeight="1" x14ac:dyDescent="0.2">
      <c r="A183" s="29"/>
      <c r="B183" s="30"/>
      <c r="C183" s="30"/>
      <c r="E183" s="30"/>
    </row>
    <row r="184" spans="1:5" ht="15" customHeight="1" x14ac:dyDescent="0.2">
      <c r="A184" s="29"/>
      <c r="B184" s="30"/>
      <c r="C184" s="30"/>
      <c r="E184" s="30"/>
    </row>
    <row r="185" spans="1:5" ht="15" customHeight="1" x14ac:dyDescent="0.2">
      <c r="A185" s="29"/>
      <c r="B185" s="30"/>
      <c r="C185" s="30"/>
      <c r="E185" s="30"/>
    </row>
    <row r="186" spans="1:5" ht="15" customHeight="1" x14ac:dyDescent="0.2">
      <c r="A186" s="29"/>
      <c r="B186" s="30"/>
      <c r="C186" s="30"/>
      <c r="E186" s="30"/>
    </row>
    <row r="187" spans="1:5" ht="15" customHeight="1" x14ac:dyDescent="0.2">
      <c r="A187" s="29"/>
      <c r="B187" s="30"/>
      <c r="C187" s="30"/>
      <c r="E187" s="30"/>
    </row>
    <row r="188" spans="1:5" ht="15" customHeight="1" x14ac:dyDescent="0.2">
      <c r="A188" s="29"/>
      <c r="B188" s="30"/>
      <c r="C188" s="30"/>
      <c r="E188" s="30"/>
    </row>
    <row r="189" spans="1:5" ht="15" customHeight="1" x14ac:dyDescent="0.2">
      <c r="A189" s="29"/>
      <c r="B189" s="30"/>
      <c r="C189" s="30"/>
      <c r="E189" s="30"/>
    </row>
    <row r="190" spans="1:5" ht="15" customHeight="1" x14ac:dyDescent="0.2">
      <c r="A190" s="29"/>
      <c r="B190" s="30"/>
      <c r="C190" s="30"/>
      <c r="E190" s="30"/>
    </row>
    <row r="191" spans="1:5" ht="15" customHeight="1" x14ac:dyDescent="0.2">
      <c r="A191" s="29"/>
      <c r="B191" s="30"/>
      <c r="C191" s="30"/>
      <c r="E191" s="30"/>
    </row>
    <row r="192" spans="1:5" ht="15" customHeight="1" x14ac:dyDescent="0.2">
      <c r="A192" s="29"/>
      <c r="B192" s="30"/>
      <c r="C192" s="30"/>
      <c r="E192" s="30"/>
    </row>
    <row r="193" spans="1:5" ht="15" customHeight="1" x14ac:dyDescent="0.2">
      <c r="A193" s="29"/>
      <c r="B193" s="30"/>
      <c r="C193" s="30"/>
      <c r="E193" s="30"/>
    </row>
    <row r="194" spans="1:5" ht="15" customHeight="1" x14ac:dyDescent="0.2">
      <c r="A194" s="29"/>
      <c r="B194" s="30"/>
      <c r="C194" s="30"/>
      <c r="E194" s="30"/>
    </row>
    <row r="195" spans="1:5" ht="15" customHeight="1" x14ac:dyDescent="0.2">
      <c r="A195" s="29"/>
      <c r="B195" s="30"/>
      <c r="C195" s="30"/>
      <c r="E195" s="30"/>
    </row>
    <row r="196" spans="1:5" ht="15" customHeight="1" x14ac:dyDescent="0.2">
      <c r="A196" s="29"/>
      <c r="B196" s="30"/>
      <c r="C196" s="30"/>
      <c r="E196" s="30"/>
    </row>
    <row r="197" spans="1:5" ht="15" customHeight="1" x14ac:dyDescent="0.2">
      <c r="A197" s="29"/>
      <c r="B197" s="30"/>
      <c r="C197" s="30"/>
      <c r="E197" s="30"/>
    </row>
    <row r="198" spans="1:5" ht="15" customHeight="1" x14ac:dyDescent="0.2">
      <c r="A198" s="29"/>
      <c r="B198" s="30"/>
      <c r="C198" s="30"/>
      <c r="E198" s="30"/>
    </row>
    <row r="199" spans="1:5" ht="15" customHeight="1" x14ac:dyDescent="0.2">
      <c r="A199" s="29"/>
      <c r="B199" s="30"/>
      <c r="C199" s="30"/>
      <c r="E199" s="30"/>
    </row>
    <row r="200" spans="1:5" ht="15" customHeight="1" x14ac:dyDescent="0.2">
      <c r="A200" s="29"/>
      <c r="B200" s="30"/>
      <c r="C200" s="30"/>
      <c r="E200" s="30"/>
    </row>
    <row r="201" spans="1:5" ht="15" customHeight="1" x14ac:dyDescent="0.2">
      <c r="A201" s="29"/>
      <c r="B201" s="30"/>
      <c r="C201" s="30"/>
      <c r="E201" s="30"/>
    </row>
    <row r="202" spans="1:5" ht="15" customHeight="1" x14ac:dyDescent="0.2">
      <c r="A202" s="29"/>
      <c r="B202" s="30"/>
      <c r="C202" s="30"/>
      <c r="E202" s="30"/>
    </row>
    <row r="203" spans="1:5" ht="15" customHeight="1" x14ac:dyDescent="0.2">
      <c r="A203" s="29"/>
      <c r="B203" s="30"/>
      <c r="C203" s="30"/>
      <c r="E203" s="30"/>
    </row>
    <row r="204" spans="1:5" ht="15" customHeight="1" x14ac:dyDescent="0.2">
      <c r="A204" s="29"/>
      <c r="B204" s="30"/>
      <c r="C204" s="30"/>
      <c r="E204" s="30"/>
    </row>
    <row r="205" spans="1:5" ht="15" customHeight="1" x14ac:dyDescent="0.2">
      <c r="A205" s="29"/>
      <c r="B205" s="30"/>
      <c r="C205" s="30"/>
      <c r="E205" s="30"/>
    </row>
    <row r="206" spans="1:5" ht="15" customHeight="1" x14ac:dyDescent="0.2">
      <c r="A206" s="29"/>
      <c r="B206" s="30"/>
      <c r="C206" s="30"/>
      <c r="E206" s="30"/>
    </row>
    <row r="207" spans="1:5" ht="15" customHeight="1" x14ac:dyDescent="0.2">
      <c r="A207" s="29"/>
      <c r="B207" s="30"/>
      <c r="C207" s="30"/>
      <c r="E207" s="30"/>
    </row>
    <row r="208" spans="1:5" ht="15" customHeight="1" x14ac:dyDescent="0.2">
      <c r="A208" s="29"/>
      <c r="B208" s="30"/>
      <c r="C208" s="30"/>
      <c r="E208" s="30"/>
    </row>
    <row r="209" spans="1:5" ht="15" customHeight="1" x14ac:dyDescent="0.2">
      <c r="A209" s="29"/>
      <c r="B209" s="30"/>
      <c r="C209" s="30"/>
      <c r="E209" s="30"/>
    </row>
    <row r="210" spans="1:5" ht="15" customHeight="1" x14ac:dyDescent="0.2">
      <c r="A210" s="29"/>
      <c r="B210" s="30"/>
      <c r="C210" s="30"/>
      <c r="E210" s="30"/>
    </row>
    <row r="211" spans="1:5" ht="15" customHeight="1" x14ac:dyDescent="0.2">
      <c r="A211" s="29"/>
      <c r="B211" s="30"/>
      <c r="C211" s="30"/>
      <c r="E211" s="30"/>
    </row>
    <row r="212" spans="1:5" ht="15" customHeight="1" x14ac:dyDescent="0.2">
      <c r="A212" s="29"/>
      <c r="B212" s="30"/>
      <c r="C212" s="30"/>
      <c r="E212" s="30"/>
    </row>
    <row r="213" spans="1:5" ht="15" customHeight="1" x14ac:dyDescent="0.2">
      <c r="A213" s="29"/>
      <c r="B213" s="30"/>
      <c r="C213" s="30"/>
      <c r="E213" s="30"/>
    </row>
    <row r="214" spans="1:5" ht="15" customHeight="1" x14ac:dyDescent="0.2">
      <c r="A214" s="29"/>
      <c r="B214" s="30"/>
      <c r="C214" s="30"/>
      <c r="E214" s="30"/>
    </row>
    <row r="215" spans="1:5" ht="15" customHeight="1" x14ac:dyDescent="0.2">
      <c r="A215" s="29"/>
      <c r="B215" s="30"/>
      <c r="C215" s="30"/>
      <c r="E215" s="30"/>
    </row>
    <row r="216" spans="1:5" ht="15" customHeight="1" x14ac:dyDescent="0.2">
      <c r="A216" s="29"/>
      <c r="B216" s="30"/>
      <c r="C216" s="30"/>
      <c r="E216" s="30"/>
    </row>
    <row r="217" spans="1:5" ht="15" customHeight="1" x14ac:dyDescent="0.2">
      <c r="A217" s="29"/>
      <c r="B217" s="30"/>
      <c r="C217" s="30"/>
      <c r="E217" s="30"/>
    </row>
    <row r="218" spans="1:5" ht="15" customHeight="1" x14ac:dyDescent="0.2">
      <c r="A218" s="29"/>
      <c r="B218" s="30"/>
      <c r="C218" s="30"/>
      <c r="E218" s="30"/>
    </row>
    <row r="219" spans="1:5" ht="15" customHeight="1" x14ac:dyDescent="0.2">
      <c r="A219" s="29"/>
      <c r="B219" s="30"/>
      <c r="C219" s="30"/>
      <c r="E219" s="30"/>
    </row>
    <row r="220" spans="1:5" ht="15" customHeight="1" x14ac:dyDescent="0.2">
      <c r="A220" s="29"/>
      <c r="B220" s="30"/>
      <c r="C220" s="30"/>
      <c r="E220" s="30"/>
    </row>
    <row r="221" spans="1:5" ht="15" customHeight="1" x14ac:dyDescent="0.2">
      <c r="A221" s="29"/>
      <c r="B221" s="30"/>
      <c r="C221" s="30"/>
      <c r="E221" s="30"/>
    </row>
    <row r="222" spans="1:5" ht="15" customHeight="1" x14ac:dyDescent="0.2">
      <c r="A222" s="29"/>
      <c r="B222" s="30"/>
      <c r="C222" s="30"/>
      <c r="E222" s="30"/>
    </row>
    <row r="223" spans="1:5" ht="15" customHeight="1" x14ac:dyDescent="0.2">
      <c r="A223" s="29"/>
      <c r="B223" s="30"/>
      <c r="C223" s="30"/>
      <c r="E223" s="30"/>
    </row>
    <row r="224" spans="1:5" ht="15" customHeight="1" x14ac:dyDescent="0.2">
      <c r="A224" s="29"/>
      <c r="B224" s="30"/>
      <c r="C224" s="30"/>
      <c r="E224" s="30"/>
    </row>
    <row r="225" spans="1:5" ht="15" customHeight="1" x14ac:dyDescent="0.2">
      <c r="A225" s="29"/>
      <c r="B225" s="30"/>
      <c r="C225" s="30"/>
      <c r="E225" s="30"/>
    </row>
    <row r="226" spans="1:5" ht="15" customHeight="1" x14ac:dyDescent="0.2">
      <c r="A226" s="29"/>
      <c r="B226" s="30"/>
      <c r="C226" s="30"/>
      <c r="E226" s="30"/>
    </row>
    <row r="227" spans="1:5" ht="15" customHeight="1" x14ac:dyDescent="0.2">
      <c r="A227" s="29"/>
      <c r="B227" s="30"/>
      <c r="C227" s="30"/>
      <c r="E227" s="30"/>
    </row>
    <row r="228" spans="1:5" ht="15" customHeight="1" x14ac:dyDescent="0.2">
      <c r="A228" s="29"/>
      <c r="B228" s="30"/>
      <c r="C228" s="30"/>
      <c r="E228" s="30"/>
    </row>
    <row r="229" spans="1:5" ht="15" customHeight="1" x14ac:dyDescent="0.2">
      <c r="A229" s="29"/>
      <c r="B229" s="30"/>
      <c r="C229" s="30"/>
      <c r="E229" s="30"/>
    </row>
    <row r="230" spans="1:5" ht="15" customHeight="1" x14ac:dyDescent="0.2">
      <c r="A230" s="29"/>
      <c r="B230" s="30"/>
      <c r="C230" s="30"/>
      <c r="E230" s="30"/>
    </row>
    <row r="231" spans="1:5" ht="15" customHeight="1" x14ac:dyDescent="0.2">
      <c r="A231" s="29"/>
      <c r="B231" s="30"/>
      <c r="C231" s="30"/>
      <c r="E231" s="30"/>
    </row>
    <row r="232" spans="1:5" ht="15" customHeight="1" x14ac:dyDescent="0.2">
      <c r="A232" s="29"/>
      <c r="B232" s="30"/>
      <c r="C232" s="30"/>
      <c r="E232" s="30"/>
    </row>
    <row r="233" spans="1:5" ht="15" customHeight="1" x14ac:dyDescent="0.2">
      <c r="A233" s="29"/>
      <c r="B233" s="30"/>
      <c r="C233" s="30"/>
      <c r="E233" s="30"/>
    </row>
    <row r="234" spans="1:5" ht="15" customHeight="1" x14ac:dyDescent="0.2">
      <c r="A234" s="29"/>
      <c r="B234" s="30"/>
      <c r="C234" s="30"/>
      <c r="E234" s="30"/>
    </row>
    <row r="235" spans="1:5" ht="15" customHeight="1" x14ac:dyDescent="0.2">
      <c r="A235" s="29"/>
      <c r="B235" s="30"/>
      <c r="C235" s="30"/>
      <c r="E235" s="30"/>
    </row>
    <row r="236" spans="1:5" ht="15" customHeight="1" x14ac:dyDescent="0.2">
      <c r="A236" s="29"/>
      <c r="B236" s="30"/>
      <c r="C236" s="30"/>
      <c r="E236" s="30"/>
    </row>
    <row r="237" spans="1:5" ht="15" customHeight="1" x14ac:dyDescent="0.2">
      <c r="A237" s="29"/>
      <c r="B237" s="30"/>
      <c r="C237" s="30"/>
      <c r="E237" s="30"/>
    </row>
    <row r="238" spans="1:5" ht="15" customHeight="1" x14ac:dyDescent="0.2">
      <c r="A238" s="29"/>
      <c r="B238" s="30"/>
      <c r="C238" s="30"/>
      <c r="E238" s="30"/>
    </row>
    <row r="239" spans="1:5" ht="15" customHeight="1" x14ac:dyDescent="0.2">
      <c r="A239" s="29"/>
      <c r="B239" s="30"/>
      <c r="C239" s="30"/>
      <c r="E239" s="30"/>
    </row>
    <row r="240" spans="1:5" ht="15" customHeight="1" x14ac:dyDescent="0.2">
      <c r="A240" s="29"/>
      <c r="B240" s="30"/>
      <c r="C240" s="30"/>
      <c r="E240" s="30"/>
    </row>
    <row r="241" spans="1:5" ht="15" customHeight="1" x14ac:dyDescent="0.2">
      <c r="A241" s="29"/>
      <c r="B241" s="30"/>
      <c r="C241" s="30"/>
      <c r="E241" s="30"/>
    </row>
    <row r="242" spans="1:5" ht="15" customHeight="1" x14ac:dyDescent="0.2">
      <c r="A242" s="29"/>
      <c r="B242" s="30"/>
      <c r="C242" s="30"/>
      <c r="E242" s="30"/>
    </row>
    <row r="243" spans="1:5" ht="15" customHeight="1" x14ac:dyDescent="0.2">
      <c r="A243" s="29"/>
      <c r="B243" s="30"/>
      <c r="C243" s="30"/>
      <c r="E243" s="30"/>
    </row>
    <row r="244" spans="1:5" ht="15" customHeight="1" x14ac:dyDescent="0.2">
      <c r="A244" s="29"/>
      <c r="B244" s="30"/>
      <c r="C244" s="30"/>
      <c r="E244" s="30"/>
    </row>
    <row r="245" spans="1:5" ht="15" customHeight="1" x14ac:dyDescent="0.2">
      <c r="A245" s="29"/>
      <c r="B245" s="30"/>
      <c r="C245" s="30"/>
      <c r="E245" s="30"/>
    </row>
    <row r="246" spans="1:5" ht="15" customHeight="1" x14ac:dyDescent="0.2">
      <c r="A246" s="29"/>
      <c r="B246" s="30"/>
      <c r="C246" s="30"/>
      <c r="E246" s="30"/>
    </row>
    <row r="247" spans="1:5" ht="15" customHeight="1" x14ac:dyDescent="0.2">
      <c r="A247" s="29"/>
      <c r="B247" s="30"/>
      <c r="C247" s="30"/>
      <c r="E247" s="30"/>
    </row>
    <row r="248" spans="1:5" ht="15" customHeight="1" x14ac:dyDescent="0.2">
      <c r="A248" s="29"/>
      <c r="B248" s="30"/>
      <c r="C248" s="30"/>
      <c r="E248" s="30"/>
    </row>
    <row r="249" spans="1:5" ht="15" customHeight="1" x14ac:dyDescent="0.2">
      <c r="A249" s="29"/>
      <c r="B249" s="30"/>
      <c r="C249" s="30"/>
      <c r="E249" s="30"/>
    </row>
    <row r="250" spans="1:5" ht="15" customHeight="1" x14ac:dyDescent="0.2">
      <c r="A250" s="29"/>
      <c r="B250" s="30"/>
      <c r="C250" s="30"/>
      <c r="E250" s="30"/>
    </row>
    <row r="251" spans="1:5" ht="15" customHeight="1" x14ac:dyDescent="0.2">
      <c r="A251" s="29"/>
      <c r="B251" s="30"/>
      <c r="C251" s="30"/>
      <c r="E251" s="30"/>
    </row>
    <row r="252" spans="1:5" ht="15" customHeight="1" x14ac:dyDescent="0.2">
      <c r="A252" s="29"/>
      <c r="B252" s="30"/>
      <c r="C252" s="30"/>
      <c r="E252" s="30"/>
    </row>
    <row r="253" spans="1:5" ht="15" customHeight="1" x14ac:dyDescent="0.2">
      <c r="A253" s="29"/>
      <c r="B253" s="30"/>
      <c r="C253" s="30"/>
      <c r="E253" s="30"/>
    </row>
    <row r="254" spans="1:5" ht="15" customHeight="1" x14ac:dyDescent="0.2">
      <c r="A254" s="29"/>
      <c r="B254" s="30"/>
      <c r="C254" s="30"/>
      <c r="E254" s="30"/>
    </row>
    <row r="255" spans="1:5" ht="15" customHeight="1" x14ac:dyDescent="0.2">
      <c r="A255" s="29"/>
      <c r="B255" s="30"/>
      <c r="C255" s="30"/>
      <c r="E255" s="30"/>
    </row>
    <row r="256" spans="1:5" ht="15" customHeight="1" x14ac:dyDescent="0.2">
      <c r="A256" s="29"/>
      <c r="B256" s="30"/>
      <c r="C256" s="30"/>
      <c r="E256" s="30"/>
    </row>
    <row r="257" spans="1:5" ht="15" customHeight="1" x14ac:dyDescent="0.2">
      <c r="A257" s="29"/>
      <c r="B257" s="30"/>
      <c r="C257" s="30"/>
      <c r="E257" s="30"/>
    </row>
    <row r="258" spans="1:5" ht="15" customHeight="1" x14ac:dyDescent="0.2">
      <c r="A258" s="29"/>
      <c r="B258" s="30"/>
      <c r="C258" s="30"/>
      <c r="E258" s="30"/>
    </row>
    <row r="259" spans="1:5" ht="15" customHeight="1" x14ac:dyDescent="0.2">
      <c r="A259" s="29"/>
      <c r="B259" s="30"/>
      <c r="C259" s="30"/>
      <c r="E259" s="30"/>
    </row>
    <row r="260" spans="1:5" ht="15" customHeight="1" x14ac:dyDescent="0.2">
      <c r="A260" s="29"/>
      <c r="B260" s="30"/>
      <c r="C260" s="30"/>
      <c r="E260" s="30"/>
    </row>
    <row r="261" spans="1:5" ht="15" customHeight="1" x14ac:dyDescent="0.2">
      <c r="A261" s="29"/>
      <c r="B261" s="30"/>
      <c r="C261" s="30"/>
      <c r="E261" s="30"/>
    </row>
    <row r="262" spans="1:5" ht="15" customHeight="1" x14ac:dyDescent="0.2">
      <c r="A262" s="29"/>
      <c r="B262" s="30"/>
      <c r="C262" s="30"/>
      <c r="E262" s="30"/>
    </row>
    <row r="263" spans="1:5" ht="15" customHeight="1" x14ac:dyDescent="0.2">
      <c r="A263" s="29"/>
      <c r="B263" s="30"/>
      <c r="C263" s="30"/>
      <c r="E263" s="30"/>
    </row>
    <row r="264" spans="1:5" ht="15" customHeight="1" x14ac:dyDescent="0.2">
      <c r="A264" s="29"/>
      <c r="B264" s="30"/>
      <c r="C264" s="30"/>
      <c r="E264" s="30"/>
    </row>
    <row r="265" spans="1:5" ht="15" customHeight="1" x14ac:dyDescent="0.2">
      <c r="A265" s="29"/>
      <c r="B265" s="30"/>
      <c r="C265" s="30"/>
      <c r="E265" s="30"/>
    </row>
    <row r="266" spans="1:5" ht="15" customHeight="1" x14ac:dyDescent="0.2">
      <c r="A266" s="29"/>
      <c r="B266" s="30"/>
      <c r="C266" s="30"/>
      <c r="E266" s="30"/>
    </row>
    <row r="267" spans="1:5" ht="15" customHeight="1" x14ac:dyDescent="0.2">
      <c r="A267" s="29"/>
      <c r="B267" s="30"/>
      <c r="C267" s="30"/>
      <c r="E267" s="30"/>
    </row>
    <row r="268" spans="1:5" ht="15" customHeight="1" x14ac:dyDescent="0.2">
      <c r="A268" s="29"/>
      <c r="B268" s="30"/>
      <c r="C268" s="30"/>
      <c r="E268" s="30"/>
    </row>
    <row r="269" spans="1:5" ht="15" customHeight="1" x14ac:dyDescent="0.2">
      <c r="A269" s="29"/>
      <c r="B269" s="30"/>
      <c r="C269" s="30"/>
      <c r="E269" s="30"/>
    </row>
    <row r="270" spans="1:5" ht="15" customHeight="1" x14ac:dyDescent="0.2">
      <c r="A270" s="29"/>
      <c r="B270" s="30"/>
      <c r="C270" s="30"/>
      <c r="E270" s="30"/>
    </row>
    <row r="271" spans="1:5" ht="15" customHeight="1" x14ac:dyDescent="0.2">
      <c r="A271" s="29"/>
      <c r="B271" s="30"/>
      <c r="C271" s="30"/>
      <c r="E271" s="30"/>
    </row>
    <row r="272" spans="1:5" ht="15" customHeight="1" x14ac:dyDescent="0.2">
      <c r="A272" s="29"/>
      <c r="B272" s="30"/>
      <c r="C272" s="30"/>
      <c r="E272" s="30"/>
    </row>
    <row r="273" spans="1:5" ht="15" customHeight="1" x14ac:dyDescent="0.2">
      <c r="A273" s="29"/>
      <c r="B273" s="30"/>
      <c r="C273" s="30"/>
      <c r="E273" s="30"/>
    </row>
    <row r="274" spans="1:5" ht="15" customHeight="1" x14ac:dyDescent="0.2">
      <c r="A274" s="29"/>
      <c r="B274" s="30"/>
      <c r="C274" s="30"/>
      <c r="E274" s="30"/>
    </row>
    <row r="275" spans="1:5" ht="15" customHeight="1" x14ac:dyDescent="0.2">
      <c r="A275" s="29"/>
      <c r="B275" s="30"/>
      <c r="C275" s="30"/>
      <c r="E275" s="30"/>
    </row>
    <row r="276" spans="1:5" ht="15" customHeight="1" x14ac:dyDescent="0.2">
      <c r="A276" s="29"/>
      <c r="B276" s="30"/>
      <c r="C276" s="30"/>
      <c r="E276" s="30"/>
    </row>
    <row r="277" spans="1:5" ht="15" customHeight="1" x14ac:dyDescent="0.2">
      <c r="A277" s="29"/>
      <c r="B277" s="30"/>
      <c r="C277" s="30"/>
      <c r="E277" s="30"/>
    </row>
    <row r="278" spans="1:5" ht="15" customHeight="1" x14ac:dyDescent="0.2">
      <c r="A278" s="29"/>
      <c r="B278" s="30"/>
      <c r="C278" s="30"/>
      <c r="E278" s="30"/>
    </row>
    <row r="279" spans="1:5" ht="15" customHeight="1" x14ac:dyDescent="0.2">
      <c r="A279" s="29"/>
      <c r="B279" s="30"/>
      <c r="C279" s="30"/>
      <c r="E279" s="30"/>
    </row>
    <row r="280" spans="1:5" ht="15" customHeight="1" x14ac:dyDescent="0.2">
      <c r="A280" s="29"/>
      <c r="B280" s="30"/>
      <c r="C280" s="30"/>
      <c r="E280" s="30"/>
    </row>
    <row r="281" spans="1:5" ht="15" customHeight="1" x14ac:dyDescent="0.2">
      <c r="A281" s="29"/>
      <c r="B281" s="30"/>
      <c r="C281" s="30"/>
      <c r="E281" s="30"/>
    </row>
    <row r="282" spans="1:5" ht="15" customHeight="1" x14ac:dyDescent="0.2">
      <c r="A282" s="29"/>
      <c r="B282" s="30"/>
      <c r="C282" s="30"/>
      <c r="E282" s="30"/>
    </row>
    <row r="283" spans="1:5" ht="15" customHeight="1" x14ac:dyDescent="0.2">
      <c r="A283" s="29"/>
      <c r="B283" s="30"/>
      <c r="C283" s="30"/>
      <c r="E283" s="30"/>
    </row>
    <row r="284" spans="1:5" ht="15" customHeight="1" x14ac:dyDescent="0.2">
      <c r="A284" s="29"/>
      <c r="B284" s="30"/>
      <c r="C284" s="30"/>
      <c r="E284" s="30"/>
    </row>
    <row r="285" spans="1:5" ht="15" customHeight="1" x14ac:dyDescent="0.2">
      <c r="A285" s="29"/>
      <c r="B285" s="30"/>
      <c r="C285" s="30"/>
      <c r="E285" s="30"/>
    </row>
    <row r="286" spans="1:5" ht="15" customHeight="1" x14ac:dyDescent="0.2">
      <c r="A286" s="29"/>
      <c r="B286" s="30"/>
      <c r="C286" s="30"/>
      <c r="E286" s="30"/>
    </row>
    <row r="287" spans="1:5" ht="15" customHeight="1" x14ac:dyDescent="0.2">
      <c r="A287" s="29"/>
      <c r="B287" s="30"/>
      <c r="C287" s="30"/>
      <c r="E287" s="30"/>
    </row>
    <row r="288" spans="1:5" ht="15" customHeight="1" x14ac:dyDescent="0.2">
      <c r="A288" s="29"/>
      <c r="B288" s="30"/>
      <c r="C288" s="30"/>
      <c r="E288" s="30"/>
    </row>
    <row r="289" spans="1:9" ht="15" customHeight="1" x14ac:dyDescent="0.2">
      <c r="A289" s="29"/>
      <c r="B289" s="30"/>
      <c r="C289" s="30"/>
      <c r="E289" s="30"/>
    </row>
    <row r="290" spans="1:9" ht="15" customHeight="1" x14ac:dyDescent="0.2">
      <c r="A290" s="29"/>
      <c r="B290" s="30"/>
      <c r="C290" s="30"/>
      <c r="E290" s="30"/>
    </row>
    <row r="291" spans="1:9" ht="15" customHeight="1" x14ac:dyDescent="0.2">
      <c r="A291" s="29"/>
      <c r="B291" s="30"/>
      <c r="C291" s="30"/>
      <c r="E291" s="30"/>
    </row>
    <row r="292" spans="1:9" ht="15" customHeight="1" x14ac:dyDescent="0.2">
      <c r="A292" s="29"/>
      <c r="B292" s="30"/>
      <c r="C292" s="30"/>
      <c r="E292" s="30"/>
    </row>
    <row r="293" spans="1:9" ht="15" customHeight="1" x14ac:dyDescent="0.2">
      <c r="A293" s="29"/>
      <c r="B293" s="30"/>
      <c r="C293" s="30"/>
      <c r="E293" s="30"/>
    </row>
    <row r="294" spans="1:9" ht="15" customHeight="1" x14ac:dyDescent="0.2">
      <c r="A294" s="29"/>
      <c r="B294" s="30"/>
      <c r="C294" s="30"/>
      <c r="E294" s="30"/>
    </row>
    <row r="295" spans="1:9" ht="15" customHeight="1" x14ac:dyDescent="0.2">
      <c r="A295" s="29"/>
      <c r="B295" s="30"/>
      <c r="C295" s="30"/>
      <c r="E295" s="30"/>
    </row>
    <row r="296" spans="1:9" ht="15" customHeight="1" x14ac:dyDescent="0.2">
      <c r="A296" s="29"/>
      <c r="B296" s="30"/>
      <c r="C296" s="30"/>
      <c r="E296" s="30"/>
    </row>
    <row r="297" spans="1:9" ht="15" customHeight="1" x14ac:dyDescent="0.2">
      <c r="A297" s="29"/>
      <c r="B297" s="30"/>
      <c r="C297" s="30"/>
      <c r="E297" s="30"/>
    </row>
    <row r="298" spans="1:9" ht="15" customHeight="1" x14ac:dyDescent="0.2">
      <c r="A298" s="29"/>
      <c r="B298" s="30"/>
      <c r="C298" s="30"/>
      <c r="E298" s="30"/>
    </row>
    <row r="299" spans="1:9" ht="15" customHeight="1" x14ac:dyDescent="0.2">
      <c r="A299" s="29"/>
      <c r="B299" s="30"/>
      <c r="C299" s="30"/>
      <c r="E299" s="30"/>
    </row>
    <row r="300" spans="1:9" ht="15" customHeight="1" x14ac:dyDescent="0.2">
      <c r="A300" s="29"/>
      <c r="B300" s="30"/>
      <c r="C300" s="30"/>
      <c r="E300" s="30"/>
    </row>
    <row r="301" spans="1:9" ht="15" customHeight="1" x14ac:dyDescent="0.2">
      <c r="A301" s="29"/>
      <c r="B301" s="30"/>
      <c r="C301" s="30"/>
      <c r="E301" s="30"/>
    </row>
    <row r="302" spans="1:9" ht="15" customHeight="1" x14ac:dyDescent="0.2">
      <c r="A302" s="29"/>
      <c r="B302" s="30"/>
      <c r="C302" s="30"/>
      <c r="E302" s="30"/>
    </row>
    <row r="303" spans="1:9" ht="15" customHeight="1" x14ac:dyDescent="0.2">
      <c r="A303" s="29"/>
      <c r="B303" s="30"/>
      <c r="C303" s="30"/>
      <c r="E303" s="30"/>
      <c r="H303" s="30"/>
      <c r="I303" s="28"/>
    </row>
    <row r="304" spans="1:9" ht="15" customHeight="1" x14ac:dyDescent="0.2">
      <c r="A304" s="29"/>
      <c r="B304" s="30"/>
      <c r="C304" s="30"/>
      <c r="E304" s="30"/>
      <c r="H304" s="30"/>
      <c r="I304" s="28"/>
    </row>
    <row r="305" spans="1:9" ht="15" customHeight="1" x14ac:dyDescent="0.2">
      <c r="A305" s="29"/>
      <c r="B305" s="30"/>
      <c r="C305" s="30"/>
      <c r="E305" s="30"/>
      <c r="H305" s="30"/>
      <c r="I305" s="28"/>
    </row>
    <row r="306" spans="1:9" ht="15" customHeight="1" x14ac:dyDescent="0.2">
      <c r="A306" s="29"/>
      <c r="B306" s="30"/>
      <c r="C306" s="30"/>
      <c r="E306" s="30"/>
      <c r="H306" s="30"/>
      <c r="I306" s="28"/>
    </row>
    <row r="307" spans="1:9" ht="15" customHeight="1" x14ac:dyDescent="0.2">
      <c r="A307" s="29"/>
      <c r="B307" s="30"/>
      <c r="C307" s="30"/>
      <c r="E307" s="30"/>
      <c r="H307" s="30"/>
      <c r="I307" s="28"/>
    </row>
    <row r="308" spans="1:9" ht="15" customHeight="1" x14ac:dyDescent="0.2">
      <c r="A308" s="29"/>
      <c r="B308" s="30"/>
      <c r="C308" s="30"/>
      <c r="E308" s="30"/>
      <c r="H308" s="30"/>
      <c r="I308" s="28"/>
    </row>
    <row r="309" spans="1:9" ht="15" customHeight="1" x14ac:dyDescent="0.2">
      <c r="A309" s="29"/>
      <c r="B309" s="30"/>
      <c r="C309" s="30"/>
      <c r="E309" s="30"/>
      <c r="H309" s="30"/>
      <c r="I309" s="28"/>
    </row>
    <row r="310" spans="1:9" ht="15" customHeight="1" x14ac:dyDescent="0.2">
      <c r="A310" s="29"/>
      <c r="B310" s="30"/>
      <c r="C310" s="30"/>
      <c r="E310" s="30"/>
      <c r="H310" s="30"/>
      <c r="I310" s="28"/>
    </row>
    <row r="311" spans="1:9" ht="15" customHeight="1" x14ac:dyDescent="0.2">
      <c r="A311" s="29"/>
      <c r="B311" s="30"/>
      <c r="C311" s="30"/>
      <c r="E311" s="30"/>
      <c r="H311" s="30"/>
      <c r="I311" s="28"/>
    </row>
    <row r="312" spans="1:9" ht="15" customHeight="1" x14ac:dyDescent="0.2">
      <c r="A312" s="29"/>
      <c r="B312" s="30"/>
      <c r="C312" s="30"/>
      <c r="E312" s="30"/>
      <c r="H312" s="30"/>
      <c r="I312" s="28"/>
    </row>
    <row r="313" spans="1:9" ht="15" customHeight="1" x14ac:dyDescent="0.2">
      <c r="A313" s="29"/>
      <c r="B313" s="30"/>
      <c r="C313" s="30"/>
      <c r="E313" s="30"/>
      <c r="H313" s="30"/>
      <c r="I313" s="28"/>
    </row>
    <row r="314" spans="1:9" ht="15" customHeight="1" x14ac:dyDescent="0.2">
      <c r="A314" s="29"/>
      <c r="B314" s="30"/>
      <c r="C314" s="30"/>
      <c r="E314" s="30"/>
      <c r="H314" s="30"/>
      <c r="I314" s="28"/>
    </row>
    <row r="315" spans="1:9" ht="15" customHeight="1" x14ac:dyDescent="0.2">
      <c r="A315" s="29"/>
      <c r="B315" s="30"/>
      <c r="C315" s="30"/>
      <c r="E315" s="30"/>
      <c r="H315" s="30"/>
      <c r="I315" s="28"/>
    </row>
    <row r="316" spans="1:9" ht="15" customHeight="1" x14ac:dyDescent="0.2">
      <c r="A316" s="29"/>
      <c r="B316" s="30"/>
      <c r="C316" s="30"/>
      <c r="E316" s="30"/>
      <c r="H316" s="30"/>
      <c r="I316" s="28"/>
    </row>
    <row r="317" spans="1:9" ht="15" customHeight="1" x14ac:dyDescent="0.2">
      <c r="A317" s="29"/>
      <c r="B317" s="30"/>
      <c r="C317" s="30"/>
      <c r="E317" s="30"/>
      <c r="H317" s="30"/>
      <c r="I317" s="28"/>
    </row>
    <row r="318" spans="1:9" ht="15" customHeight="1" x14ac:dyDescent="0.2">
      <c r="A318" s="29"/>
      <c r="B318" s="30"/>
      <c r="C318" s="30"/>
      <c r="E318" s="30"/>
      <c r="H318" s="30"/>
      <c r="I318" s="28"/>
    </row>
    <row r="319" spans="1:9" ht="15" customHeight="1" x14ac:dyDescent="0.2">
      <c r="A319" s="29"/>
      <c r="B319" s="30"/>
      <c r="C319" s="30"/>
      <c r="E319" s="30"/>
      <c r="H319" s="30"/>
      <c r="I319" s="28"/>
    </row>
    <row r="320" spans="1:9" ht="15" customHeight="1" x14ac:dyDescent="0.2">
      <c r="A320" s="29"/>
      <c r="B320" s="30"/>
      <c r="C320" s="30"/>
      <c r="E320" s="30"/>
      <c r="H320" s="30"/>
      <c r="I320" s="28"/>
    </row>
    <row r="321" spans="1:9" ht="15" customHeight="1" x14ac:dyDescent="0.2">
      <c r="A321" s="29"/>
      <c r="B321" s="30"/>
      <c r="C321" s="30"/>
      <c r="E321" s="30"/>
      <c r="H321" s="30"/>
      <c r="I321" s="28"/>
    </row>
    <row r="322" spans="1:9" ht="15" customHeight="1" x14ac:dyDescent="0.2">
      <c r="A322" s="29"/>
      <c r="B322" s="30"/>
      <c r="C322" s="30"/>
      <c r="E322" s="30"/>
      <c r="H322" s="30"/>
      <c r="I322" s="28"/>
    </row>
    <row r="323" spans="1:9" ht="15" customHeight="1" x14ac:dyDescent="0.2">
      <c r="A323" s="29"/>
      <c r="B323" s="30"/>
      <c r="C323" s="30"/>
      <c r="E323" s="30"/>
      <c r="H323" s="30"/>
      <c r="I323" s="28"/>
    </row>
    <row r="324" spans="1:9" ht="15" customHeight="1" x14ac:dyDescent="0.2">
      <c r="A324" s="29"/>
      <c r="B324" s="30"/>
      <c r="C324" s="30"/>
      <c r="E324" s="30"/>
      <c r="H324" s="30"/>
      <c r="I324" s="28"/>
    </row>
    <row r="325" spans="1:9" ht="15" customHeight="1" x14ac:dyDescent="0.2">
      <c r="A325" s="29"/>
      <c r="B325" s="30"/>
      <c r="C325" s="30"/>
      <c r="E325" s="30"/>
      <c r="H325" s="30"/>
      <c r="I325" s="28"/>
    </row>
    <row r="326" spans="1:9" ht="15" customHeight="1" x14ac:dyDescent="0.2">
      <c r="A326" s="29"/>
      <c r="B326" s="30"/>
      <c r="C326" s="30"/>
      <c r="E326" s="30"/>
      <c r="H326" s="30"/>
      <c r="I326" s="28"/>
    </row>
    <row r="327" spans="1:9" ht="15" customHeight="1" x14ac:dyDescent="0.2">
      <c r="A327" s="29"/>
      <c r="B327" s="30"/>
      <c r="C327" s="30"/>
      <c r="E327" s="30"/>
      <c r="H327" s="30"/>
      <c r="I327" s="28"/>
    </row>
    <row r="328" spans="1:9" ht="15" customHeight="1" x14ac:dyDescent="0.2">
      <c r="A328" s="29"/>
      <c r="B328" s="30"/>
      <c r="C328" s="30"/>
      <c r="E328" s="30"/>
      <c r="H328" s="30"/>
      <c r="I328" s="28"/>
    </row>
    <row r="329" spans="1:9" ht="15" customHeight="1" x14ac:dyDescent="0.2">
      <c r="A329" s="29"/>
      <c r="B329" s="30"/>
      <c r="C329" s="30"/>
      <c r="E329" s="30"/>
      <c r="H329" s="30"/>
      <c r="I329" s="28"/>
    </row>
    <row r="330" spans="1:9" ht="15" customHeight="1" x14ac:dyDescent="0.2">
      <c r="A330" s="29"/>
      <c r="B330" s="30"/>
      <c r="C330" s="30"/>
      <c r="E330" s="30"/>
      <c r="H330" s="30"/>
      <c r="I330" s="28"/>
    </row>
    <row r="331" spans="1:9" ht="15" customHeight="1" x14ac:dyDescent="0.2">
      <c r="A331" s="29"/>
      <c r="B331" s="30"/>
      <c r="C331" s="30"/>
      <c r="E331" s="30"/>
      <c r="H331" s="30"/>
      <c r="I331" s="28"/>
    </row>
    <row r="332" spans="1:9" ht="15" customHeight="1" x14ac:dyDescent="0.2">
      <c r="A332" s="29"/>
      <c r="B332" s="30"/>
      <c r="C332" s="30"/>
      <c r="E332" s="30"/>
      <c r="H332" s="30"/>
      <c r="I332" s="28"/>
    </row>
    <row r="333" spans="1:9" ht="15" customHeight="1" x14ac:dyDescent="0.2">
      <c r="A333" s="29"/>
      <c r="B333" s="30"/>
      <c r="C333" s="30"/>
      <c r="E333" s="30"/>
      <c r="H333" s="30"/>
      <c r="I333" s="28"/>
    </row>
    <row r="334" spans="1:9" ht="15" customHeight="1" x14ac:dyDescent="0.2">
      <c r="A334" s="29"/>
      <c r="B334" s="30"/>
      <c r="C334" s="30"/>
      <c r="E334" s="30"/>
      <c r="H334" s="30"/>
      <c r="I334" s="28"/>
    </row>
    <row r="335" spans="1:9" ht="15" customHeight="1" x14ac:dyDescent="0.2">
      <c r="A335" s="29"/>
      <c r="B335" s="30"/>
      <c r="C335" s="30"/>
      <c r="E335" s="30"/>
      <c r="H335" s="30"/>
      <c r="I335" s="28"/>
    </row>
    <row r="336" spans="1:9" ht="15" customHeight="1" x14ac:dyDescent="0.2">
      <c r="A336" s="29"/>
      <c r="B336" s="30"/>
      <c r="C336" s="30"/>
      <c r="E336" s="30"/>
      <c r="H336" s="30"/>
      <c r="I336" s="28"/>
    </row>
    <row r="337" spans="1:9" ht="15" customHeight="1" x14ac:dyDescent="0.2">
      <c r="A337" s="29"/>
      <c r="B337" s="30"/>
      <c r="C337" s="30"/>
      <c r="E337" s="30"/>
      <c r="H337" s="30"/>
      <c r="I337" s="28"/>
    </row>
    <row r="338" spans="1:9" ht="15" customHeight="1" x14ac:dyDescent="0.2">
      <c r="A338" s="29"/>
      <c r="B338" s="30"/>
      <c r="C338" s="30"/>
      <c r="E338" s="30"/>
      <c r="H338" s="30"/>
      <c r="I338" s="28"/>
    </row>
    <row r="339" spans="1:9" ht="15" customHeight="1" x14ac:dyDescent="0.2">
      <c r="A339" s="29"/>
      <c r="B339" s="30"/>
      <c r="C339" s="30"/>
      <c r="E339" s="30"/>
      <c r="H339" s="30"/>
      <c r="I339" s="28"/>
    </row>
    <row r="340" spans="1:9" ht="15" customHeight="1" x14ac:dyDescent="0.2">
      <c r="E340" s="30"/>
      <c r="H340" s="30"/>
      <c r="I340" s="28"/>
    </row>
    <row r="341" spans="1:9" ht="15" customHeight="1" x14ac:dyDescent="0.2">
      <c r="H341" s="30"/>
      <c r="I341" s="28"/>
    </row>
    <row r="342" spans="1:9" ht="15" customHeight="1" x14ac:dyDescent="0.2">
      <c r="H342" s="30"/>
      <c r="I342" s="28"/>
    </row>
  </sheetData>
  <phoneticPr fontId="5" type="noConversion"/>
  <hyperlinks>
    <hyperlink ref="I1" location="Info!A1" display="Info"/>
  </hyperlinks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I186"/>
  <sheetViews>
    <sheetView showGridLines="0" showZeros="0" showOutlineSymbols="0" workbookViewId="0">
      <pane ySplit="2" topLeftCell="A3" activePane="bottomLeft" state="frozen"/>
      <selection activeCell="J9" sqref="J9"/>
      <selection pane="bottomLeft" activeCell="M28" sqref="M28"/>
    </sheetView>
  </sheetViews>
  <sheetFormatPr baseColWidth="10" defaultRowHeight="15" customHeight="1" x14ac:dyDescent="0.2"/>
  <cols>
    <col min="1" max="1" width="4.85546875" customWidth="1"/>
    <col min="2" max="2" width="3.85546875" customWidth="1"/>
    <col min="3" max="3" width="4.5703125" customWidth="1"/>
    <col min="4" max="4" width="4.7109375" customWidth="1"/>
    <col min="5" max="5" width="8.7109375" customWidth="1"/>
    <col min="6" max="6" width="5.5703125" customWidth="1"/>
    <col min="7" max="7" width="4.140625" customWidth="1"/>
    <col min="8" max="8" width="12.7109375" customWidth="1"/>
    <col min="9" max="9" width="33.28515625" customWidth="1"/>
  </cols>
  <sheetData>
    <row r="1" spans="1:9" ht="20.25" customHeight="1" x14ac:dyDescent="0.3">
      <c r="A1" s="237" t="s">
        <v>304</v>
      </c>
      <c r="B1" s="238"/>
      <c r="C1" s="238"/>
      <c r="D1" s="238"/>
      <c r="E1" s="238"/>
      <c r="F1" s="238"/>
      <c r="G1" s="238"/>
      <c r="H1" s="238"/>
      <c r="I1" s="338" t="s">
        <v>311</v>
      </c>
    </row>
    <row r="2" spans="1:9" ht="15" customHeight="1" x14ac:dyDescent="0.2">
      <c r="A2" s="230" t="s">
        <v>142</v>
      </c>
      <c r="B2" s="230" t="s">
        <v>300</v>
      </c>
      <c r="C2" s="230" t="s">
        <v>299</v>
      </c>
      <c r="D2" s="230" t="s">
        <v>143</v>
      </c>
      <c r="E2" s="230" t="s">
        <v>182</v>
      </c>
      <c r="F2" s="231" t="s">
        <v>298</v>
      </c>
      <c r="G2" s="253" t="s">
        <v>306</v>
      </c>
      <c r="H2" s="751" t="s">
        <v>562</v>
      </c>
      <c r="I2" s="230" t="s">
        <v>146</v>
      </c>
    </row>
    <row r="3" spans="1:9" ht="15" customHeight="1" x14ac:dyDescent="0.2">
      <c r="A3" s="250" t="s">
        <v>53</v>
      </c>
      <c r="B3" s="240" t="s">
        <v>170</v>
      </c>
      <c r="C3" s="564" t="s">
        <v>177</v>
      </c>
      <c r="D3" s="563" t="s">
        <v>138</v>
      </c>
      <c r="E3" s="245">
        <f t="array" ref="E3">SUM(IF(Nummerbuch!$B$5:$B$1171=A3,IF(Nummerbuch!$C$5:$C$1171=B3,IF(Nummerbuch!$D$5:$D$1171=C3,IF(Nummerbuch!$E$5:$E$1171=D3,Nummerbuch!$H$5:$H$1171,0),0),0),0))</f>
        <v>0</v>
      </c>
      <c r="F3" s="246">
        <f t="array" ref="F3">COUNT(Nummerbuch!$B$5:$B$1004,IF(Nummerbuch!$B$5:$B$1004=A3,IF(Nummerbuch!$D$5:$D$1004=C3,IF(Nummerbuch!$E$5:$E$1004=D3,0))))</f>
        <v>0</v>
      </c>
      <c r="G3" s="247"/>
      <c r="H3" s="247"/>
      <c r="I3" s="562"/>
    </row>
    <row r="4" spans="1:9" ht="15" customHeight="1" x14ac:dyDescent="0.2">
      <c r="A4" s="250" t="s">
        <v>53</v>
      </c>
      <c r="B4" s="240" t="s">
        <v>170</v>
      </c>
      <c r="C4" s="564" t="s">
        <v>177</v>
      </c>
      <c r="D4" s="563" t="s">
        <v>139</v>
      </c>
      <c r="E4" s="245">
        <f t="array" ref="E4">SUM(IF(Nummerbuch!$B$5:$B$1171=A4,IF(Nummerbuch!$C$5:$C$1171=B4,IF(Nummerbuch!$D$5:$D$1171=C4,IF(Nummerbuch!$E$5:$E$1171=D4,Nummerbuch!$H$5:$H$1171,0),0),0),0))</f>
        <v>0</v>
      </c>
      <c r="F4" s="246">
        <f t="array" ref="F4">COUNT(Nummerbuch!$B$5:$B$1004,IF(Nummerbuch!$B$5:$B$1004=A4,IF(Nummerbuch!$D$5:$D$1004=C4,IF(Nummerbuch!$E$5:$E$1004=D4,0))))</f>
        <v>0</v>
      </c>
      <c r="G4" s="247"/>
      <c r="H4" s="247"/>
      <c r="I4" s="562"/>
    </row>
    <row r="5" spans="1:9" ht="15" customHeight="1" x14ac:dyDescent="0.2">
      <c r="A5" s="250" t="s">
        <v>53</v>
      </c>
      <c r="B5" s="240" t="s">
        <v>170</v>
      </c>
      <c r="C5" s="564" t="s">
        <v>177</v>
      </c>
      <c r="D5" s="563">
        <v>4</v>
      </c>
      <c r="E5" s="245">
        <f t="array" ref="E5">SUM(IF(Nummerbuch!$B$5:$B$1171=A5,IF(Nummerbuch!$C$5:$C$1171=B5,IF(Nummerbuch!$D$5:$D$1171=C5,IF(Nummerbuch!$E$5:$E$1171=D5,Nummerbuch!$H$5:$H$1171,0),0),0),0))</f>
        <v>0</v>
      </c>
      <c r="F5" s="246">
        <f t="array" ref="F5">COUNT(Nummerbuch!$B$5:$B$1004,IF(Nummerbuch!$B$5:$B$1004=A5,IF(Nummerbuch!$D$5:$D$1004=C5,IF(Nummerbuch!$E$5:$E$1004=D5,0))))</f>
        <v>0</v>
      </c>
      <c r="G5" s="247"/>
      <c r="H5" s="247"/>
      <c r="I5" s="562"/>
    </row>
    <row r="6" spans="1:9" ht="15" customHeight="1" x14ac:dyDescent="0.2">
      <c r="A6" s="250" t="s">
        <v>53</v>
      </c>
      <c r="B6" s="240" t="s">
        <v>170</v>
      </c>
      <c r="C6" s="564" t="s">
        <v>177</v>
      </c>
      <c r="D6" s="563">
        <v>5</v>
      </c>
      <c r="E6" s="245">
        <f t="array" ref="E6">SUM(IF(Nummerbuch!$B$5:$B$1171=A6,IF(Nummerbuch!$C$5:$C$1171=B6,IF(Nummerbuch!$D$5:$D$1171=C6,IF(Nummerbuch!$E$5:$E$1171=D6,Nummerbuch!$H$5:$H$1171,0),0),0),0))</f>
        <v>0</v>
      </c>
      <c r="F6" s="246">
        <f t="array" ref="F6">COUNT(Nummerbuch!$B$5:$B$1004,IF(Nummerbuch!$B$5:$B$1004=A6,IF(Nummerbuch!$D$5:$D$1004=C6,IF(Nummerbuch!$E$5:$E$1004=D6,0))))</f>
        <v>0</v>
      </c>
      <c r="G6" s="247"/>
      <c r="H6" s="247"/>
      <c r="I6" s="562"/>
    </row>
    <row r="7" spans="1:9" ht="15" customHeight="1" x14ac:dyDescent="0.2">
      <c r="A7" s="250" t="s">
        <v>53</v>
      </c>
      <c r="B7" s="240" t="s">
        <v>170</v>
      </c>
      <c r="C7" s="564" t="s">
        <v>177</v>
      </c>
      <c r="D7" s="563">
        <v>6</v>
      </c>
      <c r="E7" s="245">
        <f t="array" ref="E7">SUM(IF(Nummerbuch!$B$5:$B$1171=A7,IF(Nummerbuch!$C$5:$C$1171=B7,IF(Nummerbuch!$D$5:$D$1171=C7,IF(Nummerbuch!$E$5:$E$1171=D7,Nummerbuch!$H$5:$H$1171,0),0),0),0))</f>
        <v>0</v>
      </c>
      <c r="F7" s="246">
        <f t="array" ref="F7">COUNT(Nummerbuch!$B$5:$B$1004,IF(Nummerbuch!$B$5:$B$1004=A7,IF(Nummerbuch!$D$5:$D$1004=C7,IF(Nummerbuch!$E$5:$E$1004=D7,0))))</f>
        <v>0</v>
      </c>
      <c r="G7" s="587">
        <f>SUM(F3:F7)</f>
        <v>0</v>
      </c>
      <c r="H7" s="586">
        <f>SUM(E3:E7)</f>
        <v>0</v>
      </c>
      <c r="I7" s="562"/>
    </row>
    <row r="8" spans="1:9" ht="15" customHeight="1" x14ac:dyDescent="0.2">
      <c r="A8" s="250" t="s">
        <v>53</v>
      </c>
      <c r="B8" s="240" t="s">
        <v>170</v>
      </c>
      <c r="C8" s="240" t="s">
        <v>171</v>
      </c>
      <c r="D8" s="244" t="s">
        <v>97</v>
      </c>
      <c r="E8" s="245">
        <f t="array" ref="E8">SUM(IF(Nummerbuch!$B$5:$B$1171=A8,IF(Nummerbuch!$C$5:$C$1171=B8,IF(Nummerbuch!$D$5:$D$1171=C8,IF(Nummerbuch!$E$5:$E$1171=D8,Nummerbuch!$H$5:$H$1171,0),0),0),0))</f>
        <v>0</v>
      </c>
      <c r="F8" s="246">
        <f t="array" ref="F8">COUNT(Nummerbuch!$B$5:$B$1004,IF(Nummerbuch!$B$5:$B$1004=A8,IF(Nummerbuch!$D$5:$D$1004=C8,IF(Nummerbuch!$E$5:$E$1004=D8,0))))</f>
        <v>0</v>
      </c>
      <c r="G8" s="247"/>
      <c r="H8" s="247"/>
      <c r="I8" s="31"/>
    </row>
    <row r="9" spans="1:9" ht="15" customHeight="1" x14ac:dyDescent="0.2">
      <c r="A9" s="250" t="s">
        <v>53</v>
      </c>
      <c r="B9" s="240" t="s">
        <v>170</v>
      </c>
      <c r="C9" s="240" t="s">
        <v>171</v>
      </c>
      <c r="D9" s="244" t="s">
        <v>108</v>
      </c>
      <c r="E9" s="245">
        <f t="array" ref="E9">SUM(IF(Nummerbuch!$B$5:$B$1171=A9,IF(Nummerbuch!$C$5:$C$1171=B9,IF(Nummerbuch!$D$5:$D$1171=C9,IF(Nummerbuch!$E$5:$E$1171=D9,Nummerbuch!$H$5:$H$1171,0),0),0),0))</f>
        <v>0.34</v>
      </c>
      <c r="F9" s="246">
        <f t="array" ref="F9">COUNT(Nummerbuch!$B$5:$B$1004,IF(Nummerbuch!$B$5:$B$1004=A9,IF(Nummerbuch!$D$5:$D$1004=C9,IF(Nummerbuch!$E$5:$E$1004=D9,0))))</f>
        <v>1</v>
      </c>
      <c r="G9" s="247"/>
      <c r="H9" s="247"/>
      <c r="I9" s="31"/>
    </row>
    <row r="10" spans="1:9" ht="15" customHeight="1" x14ac:dyDescent="0.2">
      <c r="A10" s="250" t="s">
        <v>53</v>
      </c>
      <c r="B10" s="240" t="s">
        <v>170</v>
      </c>
      <c r="C10" s="240" t="s">
        <v>171</v>
      </c>
      <c r="D10" s="244" t="s">
        <v>113</v>
      </c>
      <c r="E10" s="245">
        <f t="array" ref="E10">SUM(IF(Nummerbuch!$B$5:$B$1171=A10,IF(Nummerbuch!$C$5:$C$1171=B10,IF(Nummerbuch!$D$5:$D$1171=C10,IF(Nummerbuch!$E$5:$E$1171=D10,Nummerbuch!$H$5:$H$1171,0),0),0),0))</f>
        <v>0</v>
      </c>
      <c r="F10" s="246">
        <f t="array" ref="F10">COUNT(Nummerbuch!$B$5:$B$1004,IF(Nummerbuch!$B$5:$B$1004=A10,IF(Nummerbuch!$D$5:$D$1004=C10,IF(Nummerbuch!$E$5:$E$1004=D10,0))))</f>
        <v>0</v>
      </c>
      <c r="G10" s="247"/>
      <c r="H10" s="247"/>
      <c r="I10" s="31"/>
    </row>
    <row r="11" spans="1:9" ht="15" customHeight="1" x14ac:dyDescent="0.2">
      <c r="A11" s="250" t="s">
        <v>53</v>
      </c>
      <c r="B11" s="240" t="s">
        <v>170</v>
      </c>
      <c r="C11" s="240" t="s">
        <v>171</v>
      </c>
      <c r="D11" s="244" t="s">
        <v>120</v>
      </c>
      <c r="E11" s="245">
        <f t="array" ref="E11">SUM(IF(Nummerbuch!$B$5:$B$1171=A11,IF(Nummerbuch!$C$5:$C$1171=B11,IF(Nummerbuch!$D$5:$D$1171=C11,IF(Nummerbuch!$E$5:$E$1171=D11,Nummerbuch!$H$5:$H$1171,0),0),0),0))</f>
        <v>0.9</v>
      </c>
      <c r="F11" s="246">
        <f t="array" ref="F11">COUNT(Nummerbuch!$B$5:$B$1004,IF(Nummerbuch!$B$5:$B$1004=A11,IF(Nummerbuch!$D$5:$D$1004=C11,IF(Nummerbuch!$E$5:$E$1004=D11,0))))</f>
        <v>1</v>
      </c>
      <c r="G11" s="247"/>
      <c r="H11" s="247"/>
      <c r="I11" s="31"/>
    </row>
    <row r="12" spans="1:9" ht="15" customHeight="1" x14ac:dyDescent="0.2">
      <c r="A12" s="250" t="s">
        <v>53</v>
      </c>
      <c r="B12" s="240" t="s">
        <v>170</v>
      </c>
      <c r="C12" s="240" t="s">
        <v>171</v>
      </c>
      <c r="D12" s="244" t="s">
        <v>131</v>
      </c>
      <c r="E12" s="245">
        <f t="array" ref="E12">SUM(IF(Nummerbuch!$B$5:$B$1171=A12,IF(Nummerbuch!$C$5:$C$1171=B12,IF(Nummerbuch!$D$5:$D$1171=C12,IF(Nummerbuch!$E$5:$E$1171=D12,Nummerbuch!$H$5:$H$1171,0),0),0),0))</f>
        <v>1.23</v>
      </c>
      <c r="F12" s="246">
        <f t="array" ref="F12">COUNT(Nummerbuch!$B$5:$B$1004,IF(Nummerbuch!$B$5:$B$1004=A12,IF(Nummerbuch!$D$5:$D$1004=C12,IF(Nummerbuch!$E$5:$E$1004=D12,0))))</f>
        <v>1</v>
      </c>
      <c r="G12" s="247"/>
      <c r="H12" s="247"/>
      <c r="I12" s="31"/>
    </row>
    <row r="13" spans="1:9" ht="15" customHeight="1" x14ac:dyDescent="0.2">
      <c r="A13" s="250" t="s">
        <v>53</v>
      </c>
      <c r="B13" s="240" t="s">
        <v>170</v>
      </c>
      <c r="C13" s="240" t="s">
        <v>171</v>
      </c>
      <c r="D13" s="244" t="s">
        <v>138</v>
      </c>
      <c r="E13" s="245">
        <f t="array" ref="E13">SUM(IF(Nummerbuch!$B$5:$B$1171=A13,IF(Nummerbuch!$C$5:$C$1171=B13,IF(Nummerbuch!$D$5:$D$1171=C13,IF(Nummerbuch!$E$5:$E$1171=D13,Nummerbuch!$H$5:$H$1171,0),0),0),0))</f>
        <v>0</v>
      </c>
      <c r="F13" s="246">
        <f t="array" ref="F13">COUNT(Nummerbuch!$B$5:$B$1004,IF(Nummerbuch!$B$5:$B$1004=A13,IF(Nummerbuch!$D$5:$D$1004=C13,IF(Nummerbuch!$E$5:$E$1004=D13,0))))</f>
        <v>0</v>
      </c>
      <c r="G13" s="247"/>
      <c r="H13" s="247"/>
      <c r="I13" s="31"/>
    </row>
    <row r="14" spans="1:9" ht="15" customHeight="1" x14ac:dyDescent="0.2">
      <c r="A14" s="250" t="s">
        <v>53</v>
      </c>
      <c r="B14" s="240" t="s">
        <v>170</v>
      </c>
      <c r="C14" s="240" t="s">
        <v>171</v>
      </c>
      <c r="D14" s="244" t="s">
        <v>139</v>
      </c>
      <c r="E14" s="245">
        <f t="array" ref="E14">SUM(IF(Nummerbuch!$B$5:$B$1171=A14,IF(Nummerbuch!$C$5:$C$1171=B14,IF(Nummerbuch!$D$5:$D$1171=C14,IF(Nummerbuch!$E$5:$E$1171=D14,Nummerbuch!$H$5:$H$1171,0),0),0),0))</f>
        <v>0</v>
      </c>
      <c r="F14" s="246">
        <f t="array" ref="F14">COUNT(Nummerbuch!$B$5:$B$1004,IF(Nummerbuch!$B$5:$B$1004=A14,IF(Nummerbuch!$D$5:$D$1004=C14,IF(Nummerbuch!$E$5:$E$1004=D14,0))))</f>
        <v>0</v>
      </c>
      <c r="G14" s="247"/>
      <c r="H14" s="247"/>
      <c r="I14" s="31"/>
    </row>
    <row r="15" spans="1:9" ht="15" customHeight="1" x14ac:dyDescent="0.2">
      <c r="A15" s="250" t="s">
        <v>53</v>
      </c>
      <c r="B15" s="240" t="s">
        <v>170</v>
      </c>
      <c r="C15" s="240" t="s">
        <v>171</v>
      </c>
      <c r="D15" s="244">
        <v>4</v>
      </c>
      <c r="E15" s="245">
        <f t="array" ref="E15">SUM(IF(Nummerbuch!$B$5:$B$1171=A15,IF(Nummerbuch!$C$5:$C$1171=B15,IF(Nummerbuch!$D$5:$D$1171=C15,IF(Nummerbuch!$E$5:$E$1171=D15,Nummerbuch!$H$5:$H$1171,0),0),0),0))</f>
        <v>0</v>
      </c>
      <c r="F15" s="246">
        <f t="array" ref="F15">COUNT(Nummerbuch!$B$5:$B$1004,IF(Nummerbuch!$B$5:$B$1004=A15,IF(Nummerbuch!$D$5:$D$1004=C15,IF(Nummerbuch!$E$5:$E$1004=D15,0))))</f>
        <v>0</v>
      </c>
      <c r="G15" s="247"/>
      <c r="H15" s="247"/>
      <c r="I15" s="31"/>
    </row>
    <row r="16" spans="1:9" ht="15" customHeight="1" x14ac:dyDescent="0.2">
      <c r="A16" s="250" t="s">
        <v>53</v>
      </c>
      <c r="B16" s="240" t="s">
        <v>170</v>
      </c>
      <c r="C16" s="240" t="s">
        <v>171</v>
      </c>
      <c r="D16" s="244">
        <v>5</v>
      </c>
      <c r="E16" s="245">
        <f t="array" ref="E16">SUM(IF(Nummerbuch!$B$5:$B$1171=A16,IF(Nummerbuch!$C$5:$C$1171=B16,IF(Nummerbuch!$D$5:$D$1171=C16,IF(Nummerbuch!$E$5:$E$1171=D16,Nummerbuch!$H$5:$H$1171,0),0),0),0))</f>
        <v>0</v>
      </c>
      <c r="F16" s="246">
        <f t="array" ref="F16">COUNT(Nummerbuch!$B$5:$B$1004,IF(Nummerbuch!$B$5:$B$1004=A16,IF(Nummerbuch!$D$5:$D$1004=C16,IF(Nummerbuch!$E$5:$E$1004=D16,0))))</f>
        <v>0</v>
      </c>
      <c r="G16" s="247"/>
      <c r="H16" s="247"/>
      <c r="I16" s="31"/>
    </row>
    <row r="17" spans="1:9" ht="15" customHeight="1" x14ac:dyDescent="0.2">
      <c r="A17" s="250" t="s">
        <v>53</v>
      </c>
      <c r="B17" s="240" t="s">
        <v>170</v>
      </c>
      <c r="C17" s="240" t="s">
        <v>171</v>
      </c>
      <c r="D17" s="244">
        <v>6</v>
      </c>
      <c r="E17" s="245">
        <f t="array" ref="E17">SUM(IF(Nummerbuch!$B$5:$B$1171=A17,IF(Nummerbuch!$C$5:$C$1171=B17,IF(Nummerbuch!$D$5:$D$1171=C17,IF(Nummerbuch!$E$5:$E$1171=D17,Nummerbuch!$H$5:$H$1171,0),0),0),0))</f>
        <v>0</v>
      </c>
      <c r="F17" s="246">
        <f t="array" ref="F17">COUNT(Nummerbuch!$B$5:$B$1004,IF(Nummerbuch!$B$5:$B$1004=A17,IF(Nummerbuch!$D$5:$D$1004=C17,IF(Nummerbuch!$E$5:$E$1004=D17,0))))</f>
        <v>0</v>
      </c>
      <c r="G17" s="565">
        <f>SUM(F8:F17)</f>
        <v>3</v>
      </c>
      <c r="H17" s="566">
        <f>SUM(E8:E17)</f>
        <v>2.4700000000000002</v>
      </c>
      <c r="I17" s="31"/>
    </row>
    <row r="18" spans="1:9" ht="15" customHeight="1" x14ac:dyDescent="0.2">
      <c r="A18" s="250" t="s">
        <v>53</v>
      </c>
      <c r="B18" s="240" t="s">
        <v>170</v>
      </c>
      <c r="C18" s="240" t="s">
        <v>172</v>
      </c>
      <c r="D18" s="244" t="s">
        <v>97</v>
      </c>
      <c r="E18" s="245">
        <f t="array" ref="E18">SUM(IF(Nummerbuch!$B$5:$B$1171=A18,IF(Nummerbuch!$C$5:$C$1171=B18,IF(Nummerbuch!$D$5:$D$1171=C18,IF(Nummerbuch!$E$5:$E$1171=D18,Nummerbuch!$H$5:$H$1171,0),0),0),0))</f>
        <v>0</v>
      </c>
      <c r="F18" s="246">
        <f t="array" ref="F18">COUNT(Nummerbuch!$B$5:$B$1004,IF(Nummerbuch!$B$5:$B$1004=A18,IF(Nummerbuch!$D$5:$D$1004=C18,IF(Nummerbuch!$E$5:$E$1004=D18,0))))</f>
        <v>0</v>
      </c>
      <c r="G18" s="247"/>
      <c r="H18" s="247"/>
      <c r="I18" s="31"/>
    </row>
    <row r="19" spans="1:9" ht="15" customHeight="1" x14ac:dyDescent="0.2">
      <c r="A19" s="250" t="s">
        <v>53</v>
      </c>
      <c r="B19" s="240" t="s">
        <v>170</v>
      </c>
      <c r="C19" s="240" t="s">
        <v>172</v>
      </c>
      <c r="D19" s="244" t="s">
        <v>108</v>
      </c>
      <c r="E19" s="245">
        <f t="array" ref="E19">SUM(IF(Nummerbuch!$B$5:$B$1171=A19,IF(Nummerbuch!$C$5:$C$1171=B19,IF(Nummerbuch!$D$5:$D$1171=C19,IF(Nummerbuch!$E$5:$E$1171=D19,Nummerbuch!$H$5:$H$1171,0),0),0),0))</f>
        <v>0</v>
      </c>
      <c r="F19" s="246">
        <f t="array" ref="F19">COUNT(Nummerbuch!$B$5:$B$1004,IF(Nummerbuch!$B$5:$B$1004=A19,IF(Nummerbuch!$D$5:$D$1004=C19,IF(Nummerbuch!$E$5:$E$1004=D19,0))))</f>
        <v>0</v>
      </c>
      <c r="G19" s="247"/>
      <c r="H19" s="247"/>
      <c r="I19" s="31"/>
    </row>
    <row r="20" spans="1:9" ht="15" customHeight="1" x14ac:dyDescent="0.2">
      <c r="A20" s="250" t="s">
        <v>53</v>
      </c>
      <c r="B20" s="240" t="s">
        <v>170</v>
      </c>
      <c r="C20" s="240" t="s">
        <v>172</v>
      </c>
      <c r="D20" s="244" t="s">
        <v>113</v>
      </c>
      <c r="E20" s="245">
        <f t="array" ref="E20">SUM(IF(Nummerbuch!$B$5:$B$1171=A20,IF(Nummerbuch!$C$5:$C$1171=B20,IF(Nummerbuch!$D$5:$D$1171=C20,IF(Nummerbuch!$E$5:$E$1171=D20,Nummerbuch!$H$5:$H$1171,0),0),0),0))</f>
        <v>0</v>
      </c>
      <c r="F20" s="246">
        <f t="array" ref="F20">COUNT(Nummerbuch!$B$5:$B$1004,IF(Nummerbuch!$B$5:$B$1004=A20,IF(Nummerbuch!$D$5:$D$1004=C20,IF(Nummerbuch!$E$5:$E$1004=D20,0))))</f>
        <v>0</v>
      </c>
      <c r="G20" s="247"/>
      <c r="H20" s="247"/>
      <c r="I20" s="31"/>
    </row>
    <row r="21" spans="1:9" ht="15" customHeight="1" x14ac:dyDescent="0.2">
      <c r="A21" s="250" t="s">
        <v>53</v>
      </c>
      <c r="B21" s="240" t="s">
        <v>170</v>
      </c>
      <c r="C21" s="240" t="s">
        <v>172</v>
      </c>
      <c r="D21" s="244" t="s">
        <v>120</v>
      </c>
      <c r="E21" s="245">
        <f t="array" ref="E21">SUM(IF(Nummerbuch!$B$5:$B$1171=A21,IF(Nummerbuch!$C$5:$C$1171=B21,IF(Nummerbuch!$D$5:$D$1171=C21,IF(Nummerbuch!$E$5:$E$1171=D21,Nummerbuch!$H$5:$H$1171,0),0),0),0))</f>
        <v>0</v>
      </c>
      <c r="F21" s="246">
        <f t="array" ref="F21">COUNT(Nummerbuch!$B$5:$B$1004,IF(Nummerbuch!$B$5:$B$1004=A21,IF(Nummerbuch!$D$5:$D$1004=C21,IF(Nummerbuch!$E$5:$E$1004=D21,0))))</f>
        <v>0</v>
      </c>
      <c r="G21" s="247"/>
      <c r="H21" s="247"/>
      <c r="I21" s="31"/>
    </row>
    <row r="22" spans="1:9" ht="15" customHeight="1" x14ac:dyDescent="0.2">
      <c r="A22" s="250" t="s">
        <v>53</v>
      </c>
      <c r="B22" s="240" t="s">
        <v>170</v>
      </c>
      <c r="C22" s="240" t="s">
        <v>172</v>
      </c>
      <c r="D22" s="244" t="s">
        <v>131</v>
      </c>
      <c r="E22" s="245">
        <f t="array" ref="E22">SUM(IF(Nummerbuch!$B$5:$B$1171=A22,IF(Nummerbuch!$C$5:$C$1171=B22,IF(Nummerbuch!$D$5:$D$1171=C22,IF(Nummerbuch!$E$5:$E$1171=D22,Nummerbuch!$H$5:$H$1171,0),0),0),0))</f>
        <v>1.1100000000000001</v>
      </c>
      <c r="F22" s="246">
        <f t="array" ref="F22">COUNT(Nummerbuch!$B$5:$B$1004,IF(Nummerbuch!$B$5:$B$1004=A22,IF(Nummerbuch!$D$5:$D$1004=C22,IF(Nummerbuch!$E$5:$E$1004=D22,0))))</f>
        <v>1</v>
      </c>
      <c r="G22" s="247"/>
      <c r="H22" s="247"/>
      <c r="I22" s="31"/>
    </row>
    <row r="23" spans="1:9" ht="15" customHeight="1" x14ac:dyDescent="0.2">
      <c r="A23" s="250" t="s">
        <v>53</v>
      </c>
      <c r="B23" s="240" t="s">
        <v>170</v>
      </c>
      <c r="C23" s="240" t="s">
        <v>172</v>
      </c>
      <c r="D23" s="244" t="s">
        <v>138</v>
      </c>
      <c r="E23" s="245">
        <f t="array" ref="E23">SUM(IF(Nummerbuch!$B$5:$B$1171=A23,IF(Nummerbuch!$C$5:$C$1171=B23,IF(Nummerbuch!$D$5:$D$1171=C23,IF(Nummerbuch!$E$5:$E$1171=D23,Nummerbuch!$H$5:$H$1171,0),0),0),0))</f>
        <v>1.66</v>
      </c>
      <c r="F23" s="246">
        <f t="array" ref="F23">COUNT(Nummerbuch!$B$5:$B$1004,IF(Nummerbuch!$B$5:$B$1004=A23,IF(Nummerbuch!$D$5:$D$1004=C23,IF(Nummerbuch!$E$5:$E$1004=D23,0))))</f>
        <v>1</v>
      </c>
      <c r="G23" s="247"/>
      <c r="H23" s="247"/>
      <c r="I23" s="31"/>
    </row>
    <row r="24" spans="1:9" ht="15" customHeight="1" x14ac:dyDescent="0.2">
      <c r="A24" s="250" t="s">
        <v>53</v>
      </c>
      <c r="B24" s="240" t="s">
        <v>170</v>
      </c>
      <c r="C24" s="240" t="s">
        <v>172</v>
      </c>
      <c r="D24" s="244" t="s">
        <v>139</v>
      </c>
      <c r="E24" s="245">
        <f t="array" ref="E24">SUM(IF(Nummerbuch!$B$5:$B$1171=A24,IF(Nummerbuch!$C$5:$C$1171=B24,IF(Nummerbuch!$D$5:$D$1171=C24,IF(Nummerbuch!$E$5:$E$1171=D24,Nummerbuch!$H$5:$H$1171,0),0),0),0))</f>
        <v>0</v>
      </c>
      <c r="F24" s="246">
        <f t="array" ref="F24">COUNT(Nummerbuch!$B$5:$B$1004,IF(Nummerbuch!$B$5:$B$1004=A24,IF(Nummerbuch!$D$5:$D$1004=C24,IF(Nummerbuch!$E$5:$E$1004=D24,0))))</f>
        <v>0</v>
      </c>
      <c r="G24" s="247"/>
      <c r="H24" s="247"/>
      <c r="I24" s="31"/>
    </row>
    <row r="25" spans="1:9" ht="15" customHeight="1" x14ac:dyDescent="0.2">
      <c r="A25" s="250" t="s">
        <v>53</v>
      </c>
      <c r="B25" s="240" t="s">
        <v>170</v>
      </c>
      <c r="C25" s="240" t="s">
        <v>172</v>
      </c>
      <c r="D25" s="244">
        <v>4</v>
      </c>
      <c r="E25" s="245">
        <f t="array" ref="E25">SUM(IF(Nummerbuch!$B$5:$B$1171=A25,IF(Nummerbuch!$C$5:$C$1171=B25,IF(Nummerbuch!$D$5:$D$1171=C25,IF(Nummerbuch!$E$5:$E$1171=D25,Nummerbuch!$H$5:$H$1171,0),0),0),0))</f>
        <v>0</v>
      </c>
      <c r="F25" s="246">
        <f t="array" ref="F25">COUNT(Nummerbuch!$B$5:$B$1004,IF(Nummerbuch!$B$5:$B$1004=A25,IF(Nummerbuch!$D$5:$D$1004=C25,IF(Nummerbuch!$E$5:$E$1004=D25,0))))</f>
        <v>0</v>
      </c>
      <c r="G25" s="247"/>
      <c r="H25" s="247"/>
      <c r="I25" s="31"/>
    </row>
    <row r="26" spans="1:9" ht="15" customHeight="1" x14ac:dyDescent="0.2">
      <c r="A26" s="250" t="s">
        <v>53</v>
      </c>
      <c r="B26" s="240" t="s">
        <v>170</v>
      </c>
      <c r="C26" s="240" t="s">
        <v>172</v>
      </c>
      <c r="D26" s="244">
        <v>5</v>
      </c>
      <c r="E26" s="245">
        <f t="array" ref="E26">SUM(IF(Nummerbuch!$B$5:$B$1171=A26,IF(Nummerbuch!$C$5:$C$1171=B26,IF(Nummerbuch!$D$5:$D$1171=C26,IF(Nummerbuch!$E$5:$E$1171=D26,Nummerbuch!$H$5:$H$1171,0),0),0),0))</f>
        <v>0</v>
      </c>
      <c r="F26" s="246">
        <f t="array" ref="F26">COUNT(Nummerbuch!$B$5:$B$1004,IF(Nummerbuch!$B$5:$B$1004=A26,IF(Nummerbuch!$D$5:$D$1004=C26,IF(Nummerbuch!$E$5:$E$1004=D26,0))))</f>
        <v>0</v>
      </c>
      <c r="G26" s="247"/>
      <c r="H26" s="247"/>
      <c r="I26" s="31"/>
    </row>
    <row r="27" spans="1:9" ht="15" customHeight="1" x14ac:dyDescent="0.2">
      <c r="A27" s="250" t="s">
        <v>53</v>
      </c>
      <c r="B27" s="240" t="s">
        <v>170</v>
      </c>
      <c r="C27" s="240" t="s">
        <v>172</v>
      </c>
      <c r="D27" s="244">
        <v>6</v>
      </c>
      <c r="E27" s="245">
        <f t="array" ref="E27">SUM(IF(Nummerbuch!$B$5:$B$1171=A27,IF(Nummerbuch!$C$5:$C$1171=B27,IF(Nummerbuch!$D$5:$D$1171=C27,IF(Nummerbuch!$E$5:$E$1171=D27,Nummerbuch!$H$5:$H$1171,0),0),0),0))</f>
        <v>0</v>
      </c>
      <c r="F27" s="246">
        <f t="array" ref="F27">COUNT(Nummerbuch!$B$5:$B$1004,IF(Nummerbuch!$B$5:$B$1004=A27,IF(Nummerbuch!$D$5:$D$1004=C27,IF(Nummerbuch!$E$5:$E$1004=D27,0))))</f>
        <v>0</v>
      </c>
      <c r="G27" s="565">
        <f>SUM(F18:F27)</f>
        <v>2</v>
      </c>
      <c r="H27" s="567">
        <f>SUM(E18:E27)</f>
        <v>2.77</v>
      </c>
      <c r="I27" s="31"/>
    </row>
    <row r="28" spans="1:9" ht="15" customHeight="1" x14ac:dyDescent="0.2">
      <c r="A28" s="250" t="s">
        <v>53</v>
      </c>
      <c r="B28" s="240" t="s">
        <v>170</v>
      </c>
      <c r="C28" s="240" t="s">
        <v>179</v>
      </c>
      <c r="D28" s="244" t="s">
        <v>97</v>
      </c>
      <c r="E28" s="245">
        <f t="array" ref="E28">SUM(IF(Nummerbuch!$B$5:$B$1171=A28,IF(Nummerbuch!$C$5:$C$1171=B28,IF(Nummerbuch!$D$5:$D$1171=C28,IF(Nummerbuch!$E$5:$E$1171=D28,Nummerbuch!$H$5:$H$1171,0),0),0),0))</f>
        <v>0</v>
      </c>
      <c r="F28" s="246">
        <f t="array" ref="F28">COUNT(Nummerbuch!$B$5:$B$1004,IF(Nummerbuch!$B$5:$B$1004=A28,IF(Nummerbuch!$D$5:$D$1004=C28,IF(Nummerbuch!$E$5:$E$1004=D28,0))))</f>
        <v>0</v>
      </c>
      <c r="G28" s="247"/>
      <c r="H28" s="247"/>
      <c r="I28" s="31"/>
    </row>
    <row r="29" spans="1:9" ht="15" customHeight="1" x14ac:dyDescent="0.2">
      <c r="A29" s="250" t="s">
        <v>53</v>
      </c>
      <c r="B29" s="240" t="s">
        <v>170</v>
      </c>
      <c r="C29" s="240" t="s">
        <v>179</v>
      </c>
      <c r="D29" s="244" t="s">
        <v>108</v>
      </c>
      <c r="E29" s="245">
        <f t="array" ref="E29">SUM(IF(Nummerbuch!$B$5:$B$1171=A29,IF(Nummerbuch!$C$5:$C$1171=B29,IF(Nummerbuch!$D$5:$D$1171=C29,IF(Nummerbuch!$E$5:$E$1171=D29,Nummerbuch!$H$5:$H$1171,0),0),0),0))</f>
        <v>0</v>
      </c>
      <c r="F29" s="246">
        <f t="array" ref="F29">COUNT(Nummerbuch!$B$5:$B$1004,IF(Nummerbuch!$B$5:$B$1004=A29,IF(Nummerbuch!$D$5:$D$1004=C29,IF(Nummerbuch!$E$5:$E$1004=D29,0))))</f>
        <v>0</v>
      </c>
      <c r="G29" s="247"/>
      <c r="H29" s="247"/>
      <c r="I29" s="31"/>
    </row>
    <row r="30" spans="1:9" ht="15" customHeight="1" x14ac:dyDescent="0.2">
      <c r="A30" s="250" t="s">
        <v>53</v>
      </c>
      <c r="B30" s="240" t="s">
        <v>170</v>
      </c>
      <c r="C30" s="240" t="s">
        <v>179</v>
      </c>
      <c r="D30" s="244" t="s">
        <v>113</v>
      </c>
      <c r="E30" s="245">
        <f t="array" ref="E30">SUM(IF(Nummerbuch!$B$5:$B$1171=A30,IF(Nummerbuch!$C$5:$C$1171=B30,IF(Nummerbuch!$D$5:$D$1171=C30,IF(Nummerbuch!$E$5:$E$1171=D30,Nummerbuch!$H$5:$H$1171,0),0),0),0))</f>
        <v>0</v>
      </c>
      <c r="F30" s="246">
        <f t="array" ref="F30">COUNT(Nummerbuch!$B$5:$B$1004,IF(Nummerbuch!$B$5:$B$1004=A30,IF(Nummerbuch!$D$5:$D$1004=C30,IF(Nummerbuch!$E$5:$E$1004=D30,0))))</f>
        <v>0</v>
      </c>
      <c r="G30" s="247"/>
      <c r="H30" s="247"/>
      <c r="I30" s="31"/>
    </row>
    <row r="31" spans="1:9" ht="15" customHeight="1" x14ac:dyDescent="0.2">
      <c r="A31" s="250" t="s">
        <v>53</v>
      </c>
      <c r="B31" s="240" t="s">
        <v>170</v>
      </c>
      <c r="C31" s="240" t="s">
        <v>179</v>
      </c>
      <c r="D31" s="244" t="s">
        <v>120</v>
      </c>
      <c r="E31" s="245">
        <f t="array" ref="E31">SUM(IF(Nummerbuch!$B$5:$B$1171=A31,IF(Nummerbuch!$C$5:$C$1171=B31,IF(Nummerbuch!$D$5:$D$1171=C31,IF(Nummerbuch!$E$5:$E$1171=D31,Nummerbuch!$H$5:$H$1171,0),0),0),0))</f>
        <v>0</v>
      </c>
      <c r="F31" s="246">
        <f t="array" ref="F31">COUNT(Nummerbuch!$B$5:$B$1004,IF(Nummerbuch!$B$5:$B$1004=A31,IF(Nummerbuch!$D$5:$D$1004=C31,IF(Nummerbuch!$E$5:$E$1004=D31,0))))</f>
        <v>0</v>
      </c>
      <c r="G31" s="247"/>
      <c r="H31" s="247"/>
      <c r="I31" s="31"/>
    </row>
    <row r="32" spans="1:9" ht="15" customHeight="1" x14ac:dyDescent="0.2">
      <c r="A32" s="250" t="s">
        <v>53</v>
      </c>
      <c r="B32" s="240" t="s">
        <v>170</v>
      </c>
      <c r="C32" s="240" t="s">
        <v>179</v>
      </c>
      <c r="D32" s="244" t="s">
        <v>131</v>
      </c>
      <c r="E32" s="245">
        <f t="array" ref="E32">SUM(IF(Nummerbuch!$B$5:$B$1171=A32,IF(Nummerbuch!$C$5:$C$1171=B32,IF(Nummerbuch!$D$5:$D$1171=C32,IF(Nummerbuch!$E$5:$E$1171=D32,Nummerbuch!$H$5:$H$1171,0),0),0),0))</f>
        <v>0</v>
      </c>
      <c r="F32" s="246">
        <f t="array" ref="F32">COUNT(Nummerbuch!$B$5:$B$1004,IF(Nummerbuch!$B$5:$B$1004=A32,IF(Nummerbuch!$D$5:$D$1004=C32,IF(Nummerbuch!$E$5:$E$1004=D32,0))))</f>
        <v>0</v>
      </c>
      <c r="G32" s="247"/>
      <c r="H32" s="247"/>
      <c r="I32" s="31"/>
    </row>
    <row r="33" spans="1:9" ht="15" customHeight="1" x14ac:dyDescent="0.2">
      <c r="A33" s="250" t="s">
        <v>53</v>
      </c>
      <c r="B33" s="240" t="s">
        <v>170</v>
      </c>
      <c r="C33" s="240" t="s">
        <v>179</v>
      </c>
      <c r="D33" s="244" t="s">
        <v>138</v>
      </c>
      <c r="E33" s="245">
        <f t="array" ref="E33">SUM(IF(Nummerbuch!$B$5:$B$1171=A33,IF(Nummerbuch!$C$5:$C$1171=B33,IF(Nummerbuch!$D$5:$D$1171=C33,IF(Nummerbuch!$E$5:$E$1171=D33,Nummerbuch!$H$5:$H$1171,0),0),0),0))</f>
        <v>0</v>
      </c>
      <c r="F33" s="246">
        <f t="array" ref="F33">COUNT(Nummerbuch!$B$5:$B$1004,IF(Nummerbuch!$B$5:$B$1004=A33,IF(Nummerbuch!$D$5:$D$1004=C33,IF(Nummerbuch!$E$5:$E$1004=D33,0))))</f>
        <v>0</v>
      </c>
      <c r="G33" s="247"/>
      <c r="H33" s="247"/>
      <c r="I33" s="31"/>
    </row>
    <row r="34" spans="1:9" ht="15" customHeight="1" x14ac:dyDescent="0.2">
      <c r="A34" s="250" t="s">
        <v>53</v>
      </c>
      <c r="B34" s="240" t="s">
        <v>170</v>
      </c>
      <c r="C34" s="240" t="s">
        <v>179</v>
      </c>
      <c r="D34" s="244" t="s">
        <v>139</v>
      </c>
      <c r="E34" s="245">
        <f t="array" ref="E34">SUM(IF(Nummerbuch!$B$5:$B$1171=A34,IF(Nummerbuch!$C$5:$C$1171=B34,IF(Nummerbuch!$D$5:$D$1171=C34,IF(Nummerbuch!$E$5:$E$1171=D34,Nummerbuch!$H$5:$H$1171,0),0),0),0))</f>
        <v>0</v>
      </c>
      <c r="F34" s="246">
        <f t="array" ref="F34">COUNT(Nummerbuch!$B$5:$B$1004,IF(Nummerbuch!$B$5:$B$1004=A34,IF(Nummerbuch!$D$5:$D$1004=C34,IF(Nummerbuch!$E$5:$E$1004=D34,0))))</f>
        <v>0</v>
      </c>
      <c r="G34" s="247"/>
      <c r="H34" s="247"/>
      <c r="I34" s="31"/>
    </row>
    <row r="35" spans="1:9" ht="15" customHeight="1" x14ac:dyDescent="0.2">
      <c r="A35" s="250" t="s">
        <v>53</v>
      </c>
      <c r="B35" s="240" t="s">
        <v>170</v>
      </c>
      <c r="C35" s="240" t="s">
        <v>179</v>
      </c>
      <c r="D35" s="244">
        <v>4</v>
      </c>
      <c r="E35" s="245">
        <f t="array" ref="E35">SUM(IF(Nummerbuch!$B$5:$B$1171=A35,IF(Nummerbuch!$C$5:$C$1171=B35,IF(Nummerbuch!$D$5:$D$1171=C35,IF(Nummerbuch!$E$5:$E$1171=D35,Nummerbuch!$H$5:$H$1171,0),0),0),0))</f>
        <v>0</v>
      </c>
      <c r="F35" s="246">
        <f t="array" ref="F35">COUNT(Nummerbuch!$B$5:$B$1004,IF(Nummerbuch!$B$5:$B$1004=A35,IF(Nummerbuch!$D$5:$D$1004=C35,IF(Nummerbuch!$E$5:$E$1004=D35,0))))</f>
        <v>0</v>
      </c>
      <c r="G35" s="247"/>
      <c r="H35" s="247"/>
      <c r="I35" s="31"/>
    </row>
    <row r="36" spans="1:9" ht="15" customHeight="1" x14ac:dyDescent="0.2">
      <c r="A36" s="250" t="s">
        <v>53</v>
      </c>
      <c r="B36" s="240" t="s">
        <v>170</v>
      </c>
      <c r="C36" s="240" t="s">
        <v>179</v>
      </c>
      <c r="D36" s="244">
        <v>5</v>
      </c>
      <c r="E36" s="245">
        <f t="array" ref="E36">SUM(IF(Nummerbuch!$B$5:$B$1171=A36,IF(Nummerbuch!$C$5:$C$1171=B36,IF(Nummerbuch!$D$5:$D$1171=C36,IF(Nummerbuch!$E$5:$E$1171=D36,Nummerbuch!$H$5:$H$1171,0),0),0),0))</f>
        <v>0</v>
      </c>
      <c r="F36" s="246">
        <f t="array" ref="F36">COUNT(Nummerbuch!$B$5:$B$1004,IF(Nummerbuch!$B$5:$B$1004=A36,IF(Nummerbuch!$D$5:$D$1004=C36,IF(Nummerbuch!$E$5:$E$1004=D36,0))))</f>
        <v>0</v>
      </c>
      <c r="G36" s="247"/>
      <c r="H36" s="247"/>
      <c r="I36" s="31"/>
    </row>
    <row r="37" spans="1:9" ht="15" customHeight="1" x14ac:dyDescent="0.2">
      <c r="A37" s="250" t="s">
        <v>53</v>
      </c>
      <c r="B37" s="240" t="s">
        <v>170</v>
      </c>
      <c r="C37" s="240" t="s">
        <v>179</v>
      </c>
      <c r="D37" s="244">
        <v>6</v>
      </c>
      <c r="E37" s="245">
        <f t="array" ref="E37">SUM(IF(Nummerbuch!$B$5:$B$1171=A37,IF(Nummerbuch!$C$5:$C$1171=B37,IF(Nummerbuch!$D$5:$D$1171=C37,IF(Nummerbuch!$E$5:$E$1171=D37,Nummerbuch!$H$5:$H$1171,0),0),0),0))</f>
        <v>0</v>
      </c>
      <c r="F37" s="246">
        <f t="array" ref="F37">COUNT(Nummerbuch!$B$5:$B$1004,IF(Nummerbuch!$B$5:$B$1004=A37,IF(Nummerbuch!$D$5:$D$1004=C37,IF(Nummerbuch!$E$5:$E$1004=D37,0))))</f>
        <v>0</v>
      </c>
      <c r="G37" s="579">
        <f>SUM(F28:F37)</f>
        <v>0</v>
      </c>
      <c r="H37" s="585">
        <f>SUM(E28:E37)</f>
        <v>0</v>
      </c>
      <c r="I37" s="31"/>
    </row>
    <row r="38" spans="1:9" ht="15" customHeight="1" x14ac:dyDescent="0.2">
      <c r="A38" s="250" t="s">
        <v>53</v>
      </c>
      <c r="B38" s="240" t="s">
        <v>170</v>
      </c>
      <c r="C38" s="240" t="s">
        <v>173</v>
      </c>
      <c r="D38" s="244" t="s">
        <v>97</v>
      </c>
      <c r="E38" s="245">
        <f t="array" ref="E38">SUM(IF(Nummerbuch!$B$5:$B$1171=A38,IF(Nummerbuch!$C$5:$C$1171=B38,IF(Nummerbuch!$D$5:$D$1171=C38,IF(Nummerbuch!$E$5:$E$1171=D38,Nummerbuch!$H$5:$H$1171,0),0),0),0))</f>
        <v>0</v>
      </c>
      <c r="F38" s="246">
        <f t="array" ref="F38">COUNT(Nummerbuch!$B$5:$B$1004,IF(Nummerbuch!$B$5:$B$1004=A38,IF(Nummerbuch!$D$5:$D$1004=C38,IF(Nummerbuch!$E$5:$E$1004=D38,0))))</f>
        <v>0</v>
      </c>
      <c r="G38" s="247"/>
      <c r="H38" s="247"/>
      <c r="I38" s="31"/>
    </row>
    <row r="39" spans="1:9" ht="15" customHeight="1" x14ac:dyDescent="0.2">
      <c r="A39" s="250" t="s">
        <v>53</v>
      </c>
      <c r="B39" s="240" t="s">
        <v>170</v>
      </c>
      <c r="C39" s="240" t="s">
        <v>173</v>
      </c>
      <c r="D39" s="244" t="s">
        <v>108</v>
      </c>
      <c r="E39" s="245">
        <f t="array" ref="E39">SUM(IF(Nummerbuch!$B$5:$B$1171=A39,IF(Nummerbuch!$C$5:$C$1171=B39,IF(Nummerbuch!$D$5:$D$1171=C39,IF(Nummerbuch!$E$5:$E$1171=D39,Nummerbuch!$H$5:$H$1171,0),0),0),0))</f>
        <v>0</v>
      </c>
      <c r="F39" s="246">
        <f t="array" ref="F39">COUNT(Nummerbuch!$B$5:$B$1004,IF(Nummerbuch!$B$5:$B$1004=A39,IF(Nummerbuch!$D$5:$D$1004=C39,IF(Nummerbuch!$E$5:$E$1004=D39,0))))</f>
        <v>0</v>
      </c>
      <c r="G39" s="247"/>
      <c r="H39" s="247"/>
      <c r="I39" s="31"/>
    </row>
    <row r="40" spans="1:9" ht="15" customHeight="1" x14ac:dyDescent="0.2">
      <c r="A40" s="250" t="s">
        <v>53</v>
      </c>
      <c r="B40" s="240" t="s">
        <v>170</v>
      </c>
      <c r="C40" s="240" t="s">
        <v>173</v>
      </c>
      <c r="D40" s="244" t="s">
        <v>113</v>
      </c>
      <c r="E40" s="245">
        <f t="array" ref="E40">SUM(IF(Nummerbuch!$B$5:$B$1171=A40,IF(Nummerbuch!$C$5:$C$1171=B40,IF(Nummerbuch!$D$5:$D$1171=C40,IF(Nummerbuch!$E$5:$E$1171=D40,Nummerbuch!$H$5:$H$1171,0),0),0),0))</f>
        <v>0</v>
      </c>
      <c r="F40" s="246">
        <f t="array" ref="F40">COUNT(Nummerbuch!$B$5:$B$1004,IF(Nummerbuch!$B$5:$B$1004=A40,IF(Nummerbuch!$D$5:$D$1004=C40,IF(Nummerbuch!$E$5:$E$1004=D40,0))))</f>
        <v>0</v>
      </c>
      <c r="G40" s="247"/>
      <c r="H40" s="247"/>
      <c r="I40" s="31"/>
    </row>
    <row r="41" spans="1:9" ht="15" customHeight="1" x14ac:dyDescent="0.2">
      <c r="A41" s="250" t="s">
        <v>53</v>
      </c>
      <c r="B41" s="240" t="s">
        <v>170</v>
      </c>
      <c r="C41" s="240" t="s">
        <v>173</v>
      </c>
      <c r="D41" s="244" t="s">
        <v>120</v>
      </c>
      <c r="E41" s="245">
        <f t="array" ref="E41">SUM(IF(Nummerbuch!$B$5:$B$1171=A41,IF(Nummerbuch!$C$5:$C$1171=B41,IF(Nummerbuch!$D$5:$D$1171=C41,IF(Nummerbuch!$E$5:$E$1171=D41,Nummerbuch!$H$5:$H$1171,0),0),0),0))</f>
        <v>0</v>
      </c>
      <c r="F41" s="246">
        <f t="array" ref="F41">COUNT(Nummerbuch!$B$5:$B$1004,IF(Nummerbuch!$B$5:$B$1004=A41,IF(Nummerbuch!$D$5:$D$1004=C41,IF(Nummerbuch!$E$5:$E$1004=D41,0))))</f>
        <v>0</v>
      </c>
      <c r="G41" s="247"/>
      <c r="H41" s="247"/>
      <c r="I41" s="31"/>
    </row>
    <row r="42" spans="1:9" ht="15" customHeight="1" x14ac:dyDescent="0.2">
      <c r="A42" s="250" t="s">
        <v>53</v>
      </c>
      <c r="B42" s="240" t="s">
        <v>170</v>
      </c>
      <c r="C42" s="240" t="s">
        <v>173</v>
      </c>
      <c r="D42" s="244" t="s">
        <v>131</v>
      </c>
      <c r="E42" s="245">
        <f t="array" ref="E42">SUM(IF(Nummerbuch!$B$5:$B$1171=A42,IF(Nummerbuch!$C$5:$C$1171=B42,IF(Nummerbuch!$D$5:$D$1171=C42,IF(Nummerbuch!$E$5:$E$1171=D42,Nummerbuch!$H$5:$H$1171,0),0),0),0))</f>
        <v>0</v>
      </c>
      <c r="F42" s="246">
        <f t="array" ref="F42">COUNT(Nummerbuch!$B$5:$B$1004,IF(Nummerbuch!$B$5:$B$1004=A42,IF(Nummerbuch!$D$5:$D$1004=C42,IF(Nummerbuch!$E$5:$E$1004=D42,0))))</f>
        <v>0</v>
      </c>
      <c r="G42" s="247"/>
      <c r="H42" s="247"/>
      <c r="I42" s="31"/>
    </row>
    <row r="43" spans="1:9" ht="15" customHeight="1" x14ac:dyDescent="0.2">
      <c r="A43" s="250" t="s">
        <v>53</v>
      </c>
      <c r="B43" s="240" t="s">
        <v>170</v>
      </c>
      <c r="C43" s="240" t="s">
        <v>173</v>
      </c>
      <c r="D43" s="244" t="s">
        <v>138</v>
      </c>
      <c r="E43" s="245">
        <f t="array" ref="E43">SUM(IF(Nummerbuch!$B$5:$B$1171=A43,IF(Nummerbuch!$C$5:$C$1171=B43,IF(Nummerbuch!$D$5:$D$1171=C43,IF(Nummerbuch!$E$5:$E$1171=D43,Nummerbuch!$H$5:$H$1171,0),0),0),0))</f>
        <v>0</v>
      </c>
      <c r="F43" s="246">
        <f t="array" ref="F43">COUNT(Nummerbuch!$B$5:$B$1004,IF(Nummerbuch!$B$5:$B$1004=A43,IF(Nummerbuch!$D$5:$D$1004=C43,IF(Nummerbuch!$E$5:$E$1004=D43,0))))</f>
        <v>0</v>
      </c>
      <c r="G43" s="247"/>
      <c r="H43" s="247"/>
      <c r="I43" s="31"/>
    </row>
    <row r="44" spans="1:9" ht="15" customHeight="1" x14ac:dyDescent="0.2">
      <c r="A44" s="250" t="s">
        <v>53</v>
      </c>
      <c r="B44" s="240" t="s">
        <v>170</v>
      </c>
      <c r="C44" s="240" t="s">
        <v>173</v>
      </c>
      <c r="D44" s="244" t="s">
        <v>139</v>
      </c>
      <c r="E44" s="245">
        <f t="array" ref="E44">SUM(IF(Nummerbuch!$B$5:$B$1171=A44,IF(Nummerbuch!$C$5:$C$1171=B44,IF(Nummerbuch!$D$5:$D$1171=C44,IF(Nummerbuch!$E$5:$E$1171=D44,Nummerbuch!$H$5:$H$1171,0),0),0),0))</f>
        <v>0</v>
      </c>
      <c r="F44" s="246">
        <f t="array" ref="F44">COUNT(Nummerbuch!$B$5:$B$1004,IF(Nummerbuch!$B$5:$B$1004=A44,IF(Nummerbuch!$D$5:$D$1004=C44,IF(Nummerbuch!$E$5:$E$1004=D44,0))))</f>
        <v>0</v>
      </c>
      <c r="G44" s="247"/>
      <c r="H44" s="247"/>
      <c r="I44" s="31"/>
    </row>
    <row r="45" spans="1:9" ht="15" customHeight="1" x14ac:dyDescent="0.2">
      <c r="A45" s="250" t="s">
        <v>53</v>
      </c>
      <c r="B45" s="240" t="s">
        <v>170</v>
      </c>
      <c r="C45" s="240" t="s">
        <v>173</v>
      </c>
      <c r="D45" s="244">
        <v>4</v>
      </c>
      <c r="E45" s="245">
        <f t="array" ref="E45">SUM(IF(Nummerbuch!$B$5:$B$1171=A45,IF(Nummerbuch!$C$5:$C$1171=B45,IF(Nummerbuch!$D$5:$D$1171=C45,IF(Nummerbuch!$E$5:$E$1171=D45,Nummerbuch!$H$5:$H$1171,0),0),0),0))</f>
        <v>0</v>
      </c>
      <c r="F45" s="246">
        <f t="array" ref="F45">COUNT(Nummerbuch!$B$5:$B$1004,IF(Nummerbuch!$B$5:$B$1004=A45,IF(Nummerbuch!$D$5:$D$1004=C45,IF(Nummerbuch!$E$5:$E$1004=D45,0))))</f>
        <v>0</v>
      </c>
      <c r="G45" s="247"/>
      <c r="H45" s="247"/>
      <c r="I45" s="31"/>
    </row>
    <row r="46" spans="1:9" ht="15" customHeight="1" x14ac:dyDescent="0.2">
      <c r="A46" s="250" t="s">
        <v>53</v>
      </c>
      <c r="B46" s="240" t="s">
        <v>170</v>
      </c>
      <c r="C46" s="240" t="s">
        <v>173</v>
      </c>
      <c r="D46" s="244">
        <v>5</v>
      </c>
      <c r="E46" s="245">
        <f t="array" ref="E46">SUM(IF(Nummerbuch!$B$5:$B$1171=A46,IF(Nummerbuch!$C$5:$C$1171=B46,IF(Nummerbuch!$D$5:$D$1171=C46,IF(Nummerbuch!$E$5:$E$1171=D46,Nummerbuch!$H$5:$H$1171,0),0),0),0))</f>
        <v>0</v>
      </c>
      <c r="F46" s="246">
        <f t="array" ref="F46">COUNT(Nummerbuch!$B$5:$B$1004,IF(Nummerbuch!$B$5:$B$1004=A46,IF(Nummerbuch!$D$5:$D$1004=C46,IF(Nummerbuch!$E$5:$E$1004=D46,0))))</f>
        <v>0</v>
      </c>
      <c r="G46" s="247"/>
      <c r="H46" s="247"/>
      <c r="I46" s="31"/>
    </row>
    <row r="47" spans="1:9" ht="15" customHeight="1" x14ac:dyDescent="0.2">
      <c r="A47" s="250" t="s">
        <v>53</v>
      </c>
      <c r="B47" s="240" t="s">
        <v>170</v>
      </c>
      <c r="C47" s="240" t="s">
        <v>173</v>
      </c>
      <c r="D47" s="244">
        <v>6</v>
      </c>
      <c r="E47" s="245">
        <f t="array" ref="E47">SUM(IF(Nummerbuch!$B$5:$B$1171=A47,IF(Nummerbuch!$C$5:$C$1171=B47,IF(Nummerbuch!$D$5:$D$1171=C47,IF(Nummerbuch!$E$5:$E$1171=D47,Nummerbuch!$H$5:$H$1171,0),0),0),0))</f>
        <v>0</v>
      </c>
      <c r="F47" s="246">
        <f t="array" ref="F47">COUNT(Nummerbuch!$B$5:$B$1004,IF(Nummerbuch!$B$5:$B$1004=A47,IF(Nummerbuch!$D$5:$D$1004=C47,IF(Nummerbuch!$E$5:$E$1004=D47,0))))</f>
        <v>0</v>
      </c>
      <c r="G47" s="579">
        <f>SUM(F38:F47)</f>
        <v>0</v>
      </c>
      <c r="H47" s="350">
        <f>SUM(E38:E46)</f>
        <v>0</v>
      </c>
      <c r="I47" s="31"/>
    </row>
    <row r="48" spans="1:9" ht="15" customHeight="1" x14ac:dyDescent="0.2">
      <c r="A48" s="250" t="s">
        <v>61</v>
      </c>
      <c r="B48" s="240" t="s">
        <v>170</v>
      </c>
      <c r="C48" s="240" t="s">
        <v>177</v>
      </c>
      <c r="D48" s="244" t="s">
        <v>131</v>
      </c>
      <c r="E48" s="245">
        <f t="array" ref="E48">SUM(IF(Nummerbuch!$B$5:$B$1171=A48,IF(Nummerbuch!$C$5:$C$1171=B48,IF(Nummerbuch!$D$5:$D$1171=C48,IF(Nummerbuch!$E$5:$E$1171=D48,Nummerbuch!$H$5:$H$1171,0),0),0),0))</f>
        <v>0</v>
      </c>
      <c r="F48" s="246">
        <f t="array" ref="F48">COUNT(Nummerbuch!$B$5:$B$1004,IF(Nummerbuch!$B$5:$B$1004=A48,IF(Nummerbuch!$D$5:$D$1004=C48,IF(Nummerbuch!$E$5:$E$1004=D48,0))))</f>
        <v>0</v>
      </c>
      <c r="G48" s="247"/>
      <c r="H48" s="247"/>
      <c r="I48" s="31"/>
    </row>
    <row r="49" spans="1:9" ht="15" customHeight="1" x14ac:dyDescent="0.2">
      <c r="A49" s="250" t="s">
        <v>61</v>
      </c>
      <c r="B49" s="240" t="s">
        <v>170</v>
      </c>
      <c r="C49" s="240" t="s">
        <v>177</v>
      </c>
      <c r="D49" s="244" t="s">
        <v>138</v>
      </c>
      <c r="E49" s="245">
        <f t="array" ref="E49">SUM(IF(Nummerbuch!$B$5:$B$1171=A49,IF(Nummerbuch!$C$5:$C$1171=B49,IF(Nummerbuch!$D$5:$D$1171=C49,IF(Nummerbuch!$E$5:$E$1171=D49,Nummerbuch!$H$5:$H$1171,0),0),0),0))</f>
        <v>0</v>
      </c>
      <c r="F49" s="246">
        <f t="array" ref="F49">COUNT(Nummerbuch!$B$5:$B$1004,IF(Nummerbuch!$B$5:$B$1004=A49,IF(Nummerbuch!$D$5:$D$1004=C49,IF(Nummerbuch!$E$5:$E$1004=D49,0))))</f>
        <v>0</v>
      </c>
      <c r="G49" s="247"/>
      <c r="H49" s="247"/>
      <c r="I49" s="31"/>
    </row>
    <row r="50" spans="1:9" ht="15" customHeight="1" x14ac:dyDescent="0.2">
      <c r="A50" s="250" t="s">
        <v>61</v>
      </c>
      <c r="B50" s="240" t="s">
        <v>170</v>
      </c>
      <c r="C50" s="240" t="s">
        <v>177</v>
      </c>
      <c r="D50" s="244" t="s">
        <v>139</v>
      </c>
      <c r="E50" s="245">
        <f t="array" ref="E50">SUM(IF(Nummerbuch!$B$5:$B$1171=A50,IF(Nummerbuch!$C$5:$C$1171=B50,IF(Nummerbuch!$D$5:$D$1171=C50,IF(Nummerbuch!$E$5:$E$1171=D50,Nummerbuch!$H$5:$H$1171,0),0),0),0))</f>
        <v>0</v>
      </c>
      <c r="F50" s="246">
        <f t="array" ref="F50">COUNT(Nummerbuch!$B$5:$B$1004,IF(Nummerbuch!$B$5:$B$1004=A50,IF(Nummerbuch!$D$5:$D$1004=C50,IF(Nummerbuch!$E$5:$E$1004=D50,0))))</f>
        <v>0</v>
      </c>
      <c r="G50" s="247"/>
      <c r="H50" s="247"/>
      <c r="I50" s="31"/>
    </row>
    <row r="51" spans="1:9" ht="15" customHeight="1" x14ac:dyDescent="0.2">
      <c r="A51" s="250" t="s">
        <v>61</v>
      </c>
      <c r="B51" s="240" t="s">
        <v>170</v>
      </c>
      <c r="C51" s="240" t="s">
        <v>177</v>
      </c>
      <c r="D51" s="244">
        <v>4</v>
      </c>
      <c r="E51" s="245">
        <f t="array" ref="E51">SUM(IF(Nummerbuch!$B$5:$B$1171=A51,IF(Nummerbuch!$C$5:$C$1171=B51,IF(Nummerbuch!$D$5:$D$1171=C51,IF(Nummerbuch!$E$5:$E$1171=D51,Nummerbuch!$H$5:$H$1171,0),0),0),0))</f>
        <v>0</v>
      </c>
      <c r="F51" s="246">
        <f t="array" ref="F51">COUNT(Nummerbuch!$B$5:$B$1004,IF(Nummerbuch!$B$5:$B$1004=A51,IF(Nummerbuch!$D$5:$D$1004=C51,IF(Nummerbuch!$E$5:$E$1004=D51,0))))</f>
        <v>0</v>
      </c>
      <c r="G51" s="247"/>
      <c r="H51" s="247"/>
      <c r="I51" s="31"/>
    </row>
    <row r="52" spans="1:9" ht="15" customHeight="1" x14ac:dyDescent="0.2">
      <c r="A52" s="250" t="s">
        <v>61</v>
      </c>
      <c r="B52" s="240" t="s">
        <v>170</v>
      </c>
      <c r="C52" s="240" t="s">
        <v>177</v>
      </c>
      <c r="D52" s="244">
        <v>5</v>
      </c>
      <c r="E52" s="245">
        <f t="array" ref="E52">SUM(IF(Nummerbuch!$B$5:$B$1171=A52,IF(Nummerbuch!$C$5:$C$1171=B52,IF(Nummerbuch!$D$5:$D$1171=C52,IF(Nummerbuch!$E$5:$E$1171=D52,Nummerbuch!$H$5:$H$1171,0),0),0),0))</f>
        <v>0</v>
      </c>
      <c r="F52" s="246">
        <f t="array" ref="F52">COUNT(Nummerbuch!$B$5:$B$1004,IF(Nummerbuch!$B$5:$B$1004=A52,IF(Nummerbuch!$D$5:$D$1004=C52,IF(Nummerbuch!$E$5:$E$1004=D52,0))))</f>
        <v>0</v>
      </c>
      <c r="G52" s="247"/>
      <c r="H52" s="247"/>
      <c r="I52" s="31"/>
    </row>
    <row r="53" spans="1:9" ht="15" customHeight="1" x14ac:dyDescent="0.2">
      <c r="A53" s="250" t="s">
        <v>61</v>
      </c>
      <c r="B53" s="240" t="s">
        <v>170</v>
      </c>
      <c r="C53" s="240" t="s">
        <v>177</v>
      </c>
      <c r="D53" s="244">
        <v>6</v>
      </c>
      <c r="E53" s="245">
        <f t="array" ref="E53">SUM(IF(Nummerbuch!$B$5:$B$1171=A53,IF(Nummerbuch!$C$5:$C$1171=B53,IF(Nummerbuch!$D$5:$D$1171=C53,IF(Nummerbuch!$E$5:$E$1171=D53,Nummerbuch!$H$5:$H$1171,0),0),0),0))</f>
        <v>0</v>
      </c>
      <c r="F53" s="246">
        <f t="array" ref="F53">COUNT(Nummerbuch!$B$5:$B$1004,IF(Nummerbuch!$B$5:$B$1004=A53,IF(Nummerbuch!$D$5:$D$1004=C53,IF(Nummerbuch!$E$5:$E$1004=D53,0))))</f>
        <v>0</v>
      </c>
      <c r="G53" s="600">
        <f>SUM(F48:F53)</f>
        <v>0</v>
      </c>
      <c r="H53" s="601">
        <f>SUM(E48:E53)</f>
        <v>0</v>
      </c>
      <c r="I53" s="31"/>
    </row>
    <row r="54" spans="1:9" ht="15" customHeight="1" x14ac:dyDescent="0.2">
      <c r="A54" s="250" t="s">
        <v>61</v>
      </c>
      <c r="B54" s="240" t="s">
        <v>170</v>
      </c>
      <c r="C54" s="240" t="s">
        <v>171</v>
      </c>
      <c r="D54" s="244" t="s">
        <v>97</v>
      </c>
      <c r="E54" s="245">
        <f t="array" ref="E54">SUM(IF(Nummerbuch!$B$5:$B$1171=A54,IF(Nummerbuch!$C$5:$C$1171=B54,IF(Nummerbuch!$D$5:$D$1171=C54,IF(Nummerbuch!$E$5:$E$1171=D54,Nummerbuch!$H$5:$H$1171,0),0),0),0))</f>
        <v>0</v>
      </c>
      <c r="F54" s="246">
        <f t="array" ref="F54">COUNT(Nummerbuch!$B$5:$B$1004,IF(Nummerbuch!$B$5:$B$1004=A54,IF(Nummerbuch!$D$5:$D$1004=C54,IF(Nummerbuch!$E$5:$E$1004=D54,0))))</f>
        <v>0</v>
      </c>
      <c r="G54" s="247"/>
      <c r="H54" s="247"/>
      <c r="I54" s="31"/>
    </row>
    <row r="55" spans="1:9" ht="15" customHeight="1" x14ac:dyDescent="0.2">
      <c r="A55" s="250" t="s">
        <v>61</v>
      </c>
      <c r="B55" s="240" t="s">
        <v>170</v>
      </c>
      <c r="C55" s="240" t="s">
        <v>171</v>
      </c>
      <c r="D55" s="244" t="s">
        <v>108</v>
      </c>
      <c r="E55" s="245">
        <f t="array" ref="E55">SUM(IF(Nummerbuch!$B$5:$B$1171=A55,IF(Nummerbuch!$C$5:$C$1171=B55,IF(Nummerbuch!$D$5:$D$1171=C55,IF(Nummerbuch!$E$5:$E$1171=D55,Nummerbuch!$H$5:$H$1171,0),0),0),0))</f>
        <v>0</v>
      </c>
      <c r="F55" s="246">
        <f t="array" ref="F55">COUNT(Nummerbuch!$B$5:$B$1004,IF(Nummerbuch!$B$5:$B$1004=A55,IF(Nummerbuch!$D$5:$D$1004=C55,IF(Nummerbuch!$E$5:$E$1004=D55,0))))</f>
        <v>0</v>
      </c>
      <c r="G55" s="247"/>
      <c r="H55" s="247"/>
      <c r="I55" s="31"/>
    </row>
    <row r="56" spans="1:9" ht="15" customHeight="1" x14ac:dyDescent="0.2">
      <c r="A56" s="250" t="s">
        <v>61</v>
      </c>
      <c r="B56" s="240" t="s">
        <v>170</v>
      </c>
      <c r="C56" s="240" t="s">
        <v>171</v>
      </c>
      <c r="D56" s="244" t="s">
        <v>113</v>
      </c>
      <c r="E56" s="245">
        <f t="array" ref="E56">SUM(IF(Nummerbuch!$B$5:$B$1171=A56,IF(Nummerbuch!$C$5:$C$1171=B56,IF(Nummerbuch!$D$5:$D$1171=C56,IF(Nummerbuch!$E$5:$E$1171=D56,Nummerbuch!$H$5:$H$1171,0),0),0),0))</f>
        <v>0</v>
      </c>
      <c r="F56" s="246">
        <f t="array" ref="F56">COUNT(Nummerbuch!$B$5:$B$1004,IF(Nummerbuch!$B$5:$B$1004=A56,IF(Nummerbuch!$D$5:$D$1004=C56,IF(Nummerbuch!$E$5:$E$1004=D56,0))))</f>
        <v>0</v>
      </c>
      <c r="G56" s="247"/>
      <c r="H56" s="247"/>
      <c r="I56" s="31"/>
    </row>
    <row r="57" spans="1:9" ht="15" customHeight="1" x14ac:dyDescent="0.2">
      <c r="A57" s="250" t="s">
        <v>61</v>
      </c>
      <c r="B57" s="240" t="s">
        <v>170</v>
      </c>
      <c r="C57" s="240" t="s">
        <v>171</v>
      </c>
      <c r="D57" s="244" t="s">
        <v>120</v>
      </c>
      <c r="E57" s="245">
        <f t="array" ref="E57">SUM(IF(Nummerbuch!$B$5:$B$1171=A57,IF(Nummerbuch!$C$5:$C$1171=B57,IF(Nummerbuch!$D$5:$D$1171=C57,IF(Nummerbuch!$E$5:$E$1171=D57,Nummerbuch!$H$5:$H$1171,0),0),0),0))</f>
        <v>0.53</v>
      </c>
      <c r="F57" s="246">
        <f t="array" ref="F57">COUNT(Nummerbuch!$B$5:$B$1004,IF(Nummerbuch!$B$5:$B$1004=A57,IF(Nummerbuch!$D$5:$D$1004=C57,IF(Nummerbuch!$E$5:$E$1004=D57,0))))</f>
        <v>1</v>
      </c>
      <c r="G57" s="247"/>
      <c r="H57" s="247"/>
      <c r="I57" s="31"/>
    </row>
    <row r="58" spans="1:9" ht="15" customHeight="1" x14ac:dyDescent="0.2">
      <c r="A58" s="250" t="s">
        <v>61</v>
      </c>
      <c r="B58" s="240" t="s">
        <v>170</v>
      </c>
      <c r="C58" s="240" t="s">
        <v>171</v>
      </c>
      <c r="D58" s="244" t="s">
        <v>131</v>
      </c>
      <c r="E58" s="245">
        <f t="array" ref="E58">SUM(IF(Nummerbuch!$B$5:$B$1171=A58,IF(Nummerbuch!$C$5:$C$1171=B58,IF(Nummerbuch!$D$5:$D$1171=C58,IF(Nummerbuch!$E$5:$E$1171=D58,Nummerbuch!$H$5:$H$1171,0),0),0),0))</f>
        <v>0</v>
      </c>
      <c r="F58" s="246">
        <f t="array" ref="F58">COUNT(Nummerbuch!$B$5:$B$1004,IF(Nummerbuch!$B$5:$B$1004=A58,IF(Nummerbuch!$D$5:$D$1004=C58,IF(Nummerbuch!$E$5:$E$1004=D58,0))))</f>
        <v>0</v>
      </c>
      <c r="G58" s="247"/>
      <c r="H58" s="247"/>
      <c r="I58" s="31"/>
    </row>
    <row r="59" spans="1:9" ht="15" customHeight="1" x14ac:dyDescent="0.2">
      <c r="A59" s="250" t="s">
        <v>61</v>
      </c>
      <c r="B59" s="240" t="s">
        <v>170</v>
      </c>
      <c r="C59" s="240" t="s">
        <v>171</v>
      </c>
      <c r="D59" s="244" t="s">
        <v>138</v>
      </c>
      <c r="E59" s="245">
        <f t="array" ref="E59">SUM(IF(Nummerbuch!$B$5:$B$1171=A59,IF(Nummerbuch!$C$5:$C$1171=B59,IF(Nummerbuch!$D$5:$D$1171=C59,IF(Nummerbuch!$E$5:$E$1171=D59,Nummerbuch!$H$5:$H$1171,0),0),0),0))</f>
        <v>0</v>
      </c>
      <c r="F59" s="246">
        <f t="array" ref="F59">COUNT(Nummerbuch!$B$5:$B$1004,IF(Nummerbuch!$B$5:$B$1004=A59,IF(Nummerbuch!$D$5:$D$1004=C59,IF(Nummerbuch!$E$5:$E$1004=D59,0))))</f>
        <v>0</v>
      </c>
      <c r="G59" s="247"/>
      <c r="H59" s="247"/>
      <c r="I59" s="31"/>
    </row>
    <row r="60" spans="1:9" ht="15" customHeight="1" x14ac:dyDescent="0.2">
      <c r="A60" s="250" t="s">
        <v>61</v>
      </c>
      <c r="B60" s="240" t="s">
        <v>170</v>
      </c>
      <c r="C60" s="240" t="s">
        <v>171</v>
      </c>
      <c r="D60" s="244" t="s">
        <v>139</v>
      </c>
      <c r="E60" s="245">
        <f t="array" ref="E60">SUM(IF(Nummerbuch!$B$5:$B$1171=A60,IF(Nummerbuch!$C$5:$C$1171=B60,IF(Nummerbuch!$D$5:$D$1171=C60,IF(Nummerbuch!$E$5:$E$1171=D60,Nummerbuch!$H$5:$H$1171,0),0),0),0))</f>
        <v>0</v>
      </c>
      <c r="F60" s="246">
        <f t="array" ref="F60">COUNT(Nummerbuch!$B$5:$B$1004,IF(Nummerbuch!$B$5:$B$1004=A60,IF(Nummerbuch!$D$5:$D$1004=C60,IF(Nummerbuch!$E$5:$E$1004=D60,0))))</f>
        <v>0</v>
      </c>
      <c r="G60" s="247"/>
      <c r="H60" s="247"/>
      <c r="I60" s="31"/>
    </row>
    <row r="61" spans="1:9" ht="15" customHeight="1" x14ac:dyDescent="0.2">
      <c r="A61" s="250" t="s">
        <v>61</v>
      </c>
      <c r="B61" s="240" t="s">
        <v>170</v>
      </c>
      <c r="C61" s="240" t="s">
        <v>171</v>
      </c>
      <c r="D61" s="244">
        <v>4</v>
      </c>
      <c r="E61" s="245">
        <f t="array" ref="E61">SUM(IF(Nummerbuch!$B$5:$B$1171=A61,IF(Nummerbuch!$C$5:$C$1171=B61,IF(Nummerbuch!$D$5:$D$1171=C61,IF(Nummerbuch!$E$5:$E$1171=D61,Nummerbuch!$H$5:$H$1171,0),0),0),0))</f>
        <v>0</v>
      </c>
      <c r="F61" s="246">
        <f t="array" ref="F61">COUNT(Nummerbuch!$B$5:$B$1004,IF(Nummerbuch!$B$5:$B$1004=A61,IF(Nummerbuch!$D$5:$D$1004=C61,IF(Nummerbuch!$E$5:$E$1004=D61,0))))</f>
        <v>0</v>
      </c>
      <c r="G61" s="247"/>
      <c r="H61" s="247"/>
      <c r="I61" s="31"/>
    </row>
    <row r="62" spans="1:9" ht="15" customHeight="1" x14ac:dyDescent="0.2">
      <c r="A62" s="250" t="s">
        <v>61</v>
      </c>
      <c r="B62" s="240" t="s">
        <v>170</v>
      </c>
      <c r="C62" s="240" t="s">
        <v>171</v>
      </c>
      <c r="D62" s="244">
        <v>5</v>
      </c>
      <c r="E62" s="245">
        <f t="array" ref="E62">SUM(IF(Nummerbuch!$B$5:$B$1171=A62,IF(Nummerbuch!$C$5:$C$1171=B62,IF(Nummerbuch!$D$5:$D$1171=C62,IF(Nummerbuch!$E$5:$E$1171=D62,Nummerbuch!$H$5:$H$1171,0),0),0),0))</f>
        <v>0</v>
      </c>
      <c r="F62" s="246">
        <f t="array" ref="F62">COUNT(Nummerbuch!$B$5:$B$1004,IF(Nummerbuch!$B$5:$B$1004=A62,IF(Nummerbuch!$D$5:$D$1004=C62,IF(Nummerbuch!$E$5:$E$1004=D62,0))))</f>
        <v>0</v>
      </c>
      <c r="G62" s="247"/>
      <c r="H62" s="247"/>
      <c r="I62" s="31"/>
    </row>
    <row r="63" spans="1:9" ht="15" customHeight="1" x14ac:dyDescent="0.2">
      <c r="A63" s="250" t="s">
        <v>61</v>
      </c>
      <c r="B63" s="240" t="s">
        <v>170</v>
      </c>
      <c r="C63" s="240" t="s">
        <v>171</v>
      </c>
      <c r="D63" s="244">
        <v>6</v>
      </c>
      <c r="E63" s="245">
        <f t="array" ref="E63">SUM(IF(Nummerbuch!$B$5:$B$1171=A63,IF(Nummerbuch!$C$5:$C$1171=B63,IF(Nummerbuch!$D$5:$D$1171=C63,IF(Nummerbuch!$E$5:$E$1171=D63,Nummerbuch!$H$5:$H$1171,0),0),0),0))</f>
        <v>0</v>
      </c>
      <c r="F63" s="246">
        <f t="array" ref="F63">COUNT(Nummerbuch!$B$5:$B$1004,IF(Nummerbuch!$B$5:$B$1004=A63,IF(Nummerbuch!$D$5:$D$1004=C63,IF(Nummerbuch!$E$5:$E$1004=D63,0))))</f>
        <v>0</v>
      </c>
      <c r="G63" s="579">
        <f>SUM(F54:F63)</f>
        <v>1</v>
      </c>
      <c r="H63" s="350">
        <f>SUM(E54:E63)</f>
        <v>0.53</v>
      </c>
      <c r="I63" s="31"/>
    </row>
    <row r="64" spans="1:9" ht="15" customHeight="1" x14ac:dyDescent="0.2">
      <c r="A64" s="250" t="s">
        <v>61</v>
      </c>
      <c r="B64" s="240" t="s">
        <v>170</v>
      </c>
      <c r="C64" s="240" t="s">
        <v>172</v>
      </c>
      <c r="D64" s="244" t="s">
        <v>97</v>
      </c>
      <c r="E64" s="245">
        <f t="array" ref="E64">SUM(IF(Nummerbuch!$B$5:$B$1171=A64,IF(Nummerbuch!$C$5:$C$1171=B64,IF(Nummerbuch!$D$5:$D$1171=C64,IF(Nummerbuch!$E$5:$E$1171=D64,Nummerbuch!$H$5:$H$1171,0),0),0),0))</f>
        <v>0</v>
      </c>
      <c r="F64" s="246">
        <f t="array" ref="F64">COUNT(Nummerbuch!$B$5:$B$1004,IF(Nummerbuch!$B$5:$B$1004=A64,IF(Nummerbuch!$D$5:$D$1004=C64,IF(Nummerbuch!$E$5:$E$1004=D64,0))))</f>
        <v>0</v>
      </c>
      <c r="G64" s="247"/>
      <c r="H64" s="247"/>
      <c r="I64" s="31"/>
    </row>
    <row r="65" spans="1:9" ht="15" customHeight="1" x14ac:dyDescent="0.2">
      <c r="A65" s="250" t="s">
        <v>61</v>
      </c>
      <c r="B65" s="240" t="s">
        <v>170</v>
      </c>
      <c r="C65" s="240" t="s">
        <v>172</v>
      </c>
      <c r="D65" s="244" t="s">
        <v>108</v>
      </c>
      <c r="E65" s="245">
        <f t="array" ref="E65">SUM(IF(Nummerbuch!$B$5:$B$1171=A65,IF(Nummerbuch!$C$5:$C$1171=B65,IF(Nummerbuch!$D$5:$D$1171=C65,IF(Nummerbuch!$E$5:$E$1171=D65,Nummerbuch!$H$5:$H$1171,0),0),0),0))</f>
        <v>0</v>
      </c>
      <c r="F65" s="246">
        <f t="array" ref="F65">COUNT(Nummerbuch!$B$5:$B$1004,IF(Nummerbuch!$B$5:$B$1004=A65,IF(Nummerbuch!$D$5:$D$1004=C65,IF(Nummerbuch!$E$5:$E$1004=D65,0))))</f>
        <v>0</v>
      </c>
      <c r="G65" s="247"/>
      <c r="H65" s="247"/>
      <c r="I65" s="31"/>
    </row>
    <row r="66" spans="1:9" ht="15" customHeight="1" x14ac:dyDescent="0.2">
      <c r="A66" s="250" t="s">
        <v>61</v>
      </c>
      <c r="B66" s="240" t="s">
        <v>170</v>
      </c>
      <c r="C66" s="240" t="s">
        <v>172</v>
      </c>
      <c r="D66" s="244" t="s">
        <v>113</v>
      </c>
      <c r="E66" s="245">
        <f t="array" ref="E66">SUM(IF(Nummerbuch!$B$5:$B$1171=A66,IF(Nummerbuch!$C$5:$C$1171=B66,IF(Nummerbuch!$D$5:$D$1171=C66,IF(Nummerbuch!$E$5:$E$1171=D66,Nummerbuch!$H$5:$H$1171,0),0),0),0))</f>
        <v>0</v>
      </c>
      <c r="F66" s="246">
        <f t="array" ref="F66">COUNT(Nummerbuch!$B$5:$B$1004,IF(Nummerbuch!$B$5:$B$1004=A66,IF(Nummerbuch!$D$5:$D$1004=C66,IF(Nummerbuch!$E$5:$E$1004=D66,0))))</f>
        <v>0</v>
      </c>
      <c r="G66" s="247"/>
      <c r="H66" s="247"/>
      <c r="I66" s="31"/>
    </row>
    <row r="67" spans="1:9" ht="15" customHeight="1" x14ac:dyDescent="0.2">
      <c r="A67" s="250" t="s">
        <v>61</v>
      </c>
      <c r="B67" s="240" t="s">
        <v>170</v>
      </c>
      <c r="C67" s="240" t="s">
        <v>172</v>
      </c>
      <c r="D67" s="244" t="s">
        <v>120</v>
      </c>
      <c r="E67" s="245">
        <f t="array" ref="E67">SUM(IF(Nummerbuch!$B$5:$B$1171=A67,IF(Nummerbuch!$C$5:$C$1171=B67,IF(Nummerbuch!$D$5:$D$1171=C67,IF(Nummerbuch!$E$5:$E$1171=D67,Nummerbuch!$H$5:$H$1171,0),0),0),0))</f>
        <v>0</v>
      </c>
      <c r="F67" s="246">
        <f t="array" ref="F67">COUNT(Nummerbuch!$B$5:$B$1004,IF(Nummerbuch!$B$5:$B$1004=A67,IF(Nummerbuch!$D$5:$D$1004=C67,IF(Nummerbuch!$E$5:$E$1004=D67,0))))</f>
        <v>0</v>
      </c>
      <c r="G67" s="247"/>
      <c r="H67" s="247"/>
      <c r="I67" s="31"/>
    </row>
    <row r="68" spans="1:9" ht="15" customHeight="1" x14ac:dyDescent="0.2">
      <c r="A68" s="250" t="s">
        <v>61</v>
      </c>
      <c r="B68" s="240" t="s">
        <v>170</v>
      </c>
      <c r="C68" s="240" t="s">
        <v>172</v>
      </c>
      <c r="D68" s="244" t="s">
        <v>131</v>
      </c>
      <c r="E68" s="245">
        <f t="array" ref="E68">SUM(IF(Nummerbuch!$B$5:$B$1171=A68,IF(Nummerbuch!$C$5:$C$1171=B68,IF(Nummerbuch!$D$5:$D$1171=C68,IF(Nummerbuch!$E$5:$E$1171=D68,Nummerbuch!$H$5:$H$1171,0),0),0),0))</f>
        <v>0</v>
      </c>
      <c r="F68" s="246">
        <f t="array" ref="F68">COUNT(Nummerbuch!$B$5:$B$1004,IF(Nummerbuch!$B$5:$B$1004=A68,IF(Nummerbuch!$D$5:$D$1004=C68,IF(Nummerbuch!$E$5:$E$1004=D68,0))))</f>
        <v>0</v>
      </c>
      <c r="G68" s="247"/>
      <c r="H68" s="247"/>
      <c r="I68" s="31"/>
    </row>
    <row r="69" spans="1:9" ht="15" customHeight="1" x14ac:dyDescent="0.2">
      <c r="A69" s="250" t="s">
        <v>61</v>
      </c>
      <c r="B69" s="240" t="s">
        <v>170</v>
      </c>
      <c r="C69" s="240" t="s">
        <v>172</v>
      </c>
      <c r="D69" s="244" t="s">
        <v>138</v>
      </c>
      <c r="E69" s="245">
        <f t="array" ref="E69">SUM(IF(Nummerbuch!$B$5:$B$1171=A69,IF(Nummerbuch!$C$5:$C$1171=B69,IF(Nummerbuch!$D$5:$D$1171=C69,IF(Nummerbuch!$E$5:$E$1171=D69,Nummerbuch!$H$5:$H$1171,0),0),0),0))</f>
        <v>0</v>
      </c>
      <c r="F69" s="246">
        <f t="array" ref="F69">COUNT(Nummerbuch!$B$5:$B$1004,IF(Nummerbuch!$B$5:$B$1004=A69,IF(Nummerbuch!$D$5:$D$1004=C69,IF(Nummerbuch!$E$5:$E$1004=D69,0))))</f>
        <v>0</v>
      </c>
      <c r="G69" s="247"/>
      <c r="H69" s="247"/>
      <c r="I69" s="31"/>
    </row>
    <row r="70" spans="1:9" ht="15" customHeight="1" x14ac:dyDescent="0.2">
      <c r="A70" s="250" t="s">
        <v>61</v>
      </c>
      <c r="B70" s="240" t="s">
        <v>170</v>
      </c>
      <c r="C70" s="240" t="s">
        <v>172</v>
      </c>
      <c r="D70" s="244" t="s">
        <v>139</v>
      </c>
      <c r="E70" s="245">
        <f t="array" ref="E70">SUM(IF(Nummerbuch!$B$5:$B$1171=A70,IF(Nummerbuch!$C$5:$C$1171=B70,IF(Nummerbuch!$D$5:$D$1171=C70,IF(Nummerbuch!$E$5:$E$1171=D70,Nummerbuch!$H$5:$H$1171,0),0),0),0))</f>
        <v>0</v>
      </c>
      <c r="F70" s="246">
        <f t="array" ref="F70">COUNT(Nummerbuch!$B$5:$B$1004,IF(Nummerbuch!$B$5:$B$1004=A70,IF(Nummerbuch!$D$5:$D$1004=C70,IF(Nummerbuch!$E$5:$E$1004=D70,0))))</f>
        <v>0</v>
      </c>
      <c r="G70" s="247"/>
      <c r="H70" s="247"/>
      <c r="I70" s="31"/>
    </row>
    <row r="71" spans="1:9" ht="15" customHeight="1" x14ac:dyDescent="0.2">
      <c r="A71" s="250" t="s">
        <v>61</v>
      </c>
      <c r="B71" s="240" t="s">
        <v>170</v>
      </c>
      <c r="C71" s="240" t="s">
        <v>172</v>
      </c>
      <c r="D71" s="244">
        <v>4</v>
      </c>
      <c r="E71" s="245">
        <f t="array" ref="E71">SUM(IF(Nummerbuch!$B$5:$B$1171=A71,IF(Nummerbuch!$C$5:$C$1171=B71,IF(Nummerbuch!$D$5:$D$1171=C71,IF(Nummerbuch!$E$5:$E$1171=D71,Nummerbuch!$H$5:$H$1171,0),0),0),0))</f>
        <v>0</v>
      </c>
      <c r="F71" s="246">
        <f t="array" ref="F71">COUNT(Nummerbuch!$B$5:$B$1004,IF(Nummerbuch!$B$5:$B$1004=A71,IF(Nummerbuch!$D$5:$D$1004=C71,IF(Nummerbuch!$E$5:$E$1004=D71,0))))</f>
        <v>0</v>
      </c>
      <c r="G71" s="247"/>
      <c r="H71" s="247"/>
      <c r="I71" s="31"/>
    </row>
    <row r="72" spans="1:9" ht="15" customHeight="1" x14ac:dyDescent="0.2">
      <c r="A72" s="250" t="s">
        <v>61</v>
      </c>
      <c r="B72" s="240" t="s">
        <v>170</v>
      </c>
      <c r="C72" s="240" t="s">
        <v>172</v>
      </c>
      <c r="D72" s="244">
        <v>5</v>
      </c>
      <c r="E72" s="245">
        <f t="array" ref="E72">SUM(IF(Nummerbuch!$B$5:$B$1171=A72,IF(Nummerbuch!$C$5:$C$1171=B72,IF(Nummerbuch!$D$5:$D$1171=C72,IF(Nummerbuch!$E$5:$E$1171=D72,Nummerbuch!$H$5:$H$1171,0),0),0),0))</f>
        <v>0</v>
      </c>
      <c r="F72" s="246">
        <f t="array" ref="F72">COUNT(Nummerbuch!$B$5:$B$1004,IF(Nummerbuch!$B$5:$B$1004=A72,IF(Nummerbuch!$D$5:$D$1004=C72,IF(Nummerbuch!$E$5:$E$1004=D72,0))))</f>
        <v>0</v>
      </c>
      <c r="G72" s="247"/>
      <c r="H72" s="247"/>
      <c r="I72" s="31"/>
    </row>
    <row r="73" spans="1:9" ht="15" customHeight="1" x14ac:dyDescent="0.2">
      <c r="A73" s="250" t="s">
        <v>61</v>
      </c>
      <c r="B73" s="240" t="s">
        <v>170</v>
      </c>
      <c r="C73" s="240" t="s">
        <v>172</v>
      </c>
      <c r="D73" s="244">
        <v>6</v>
      </c>
      <c r="E73" s="245">
        <f t="array" ref="E73">SUM(IF(Nummerbuch!$B$5:$B$1171=A73,IF(Nummerbuch!$C$5:$C$1171=B73,IF(Nummerbuch!$D$5:$D$1171=C73,IF(Nummerbuch!$E$5:$E$1171=D73,Nummerbuch!$H$5:$H$1171,0),0),0),0))</f>
        <v>0</v>
      </c>
      <c r="F73" s="246">
        <f t="array" ref="F73">COUNT(Nummerbuch!$B$5:$B$1004,IF(Nummerbuch!$B$5:$B$1004=A73,IF(Nummerbuch!$D$5:$D$1004=C73,IF(Nummerbuch!$E$5:$E$1004=D73,0))))</f>
        <v>0</v>
      </c>
      <c r="G73" s="579">
        <f>SUM(F64:F73)</f>
        <v>0</v>
      </c>
      <c r="H73" s="350">
        <f>SUM(E64:E73)</f>
        <v>0</v>
      </c>
      <c r="I73" s="31"/>
    </row>
    <row r="74" spans="1:9" ht="15" customHeight="1" x14ac:dyDescent="0.2">
      <c r="A74" s="250" t="s">
        <v>61</v>
      </c>
      <c r="B74" s="240" t="s">
        <v>170</v>
      </c>
      <c r="C74" s="240" t="s">
        <v>179</v>
      </c>
      <c r="D74" s="244" t="s">
        <v>97</v>
      </c>
      <c r="E74" s="245">
        <f t="array" ref="E74">SUM(IF(Nummerbuch!$B$5:$B$1171=A74,IF(Nummerbuch!$C$5:$C$1171=B74,IF(Nummerbuch!$D$5:$D$1171=C74,IF(Nummerbuch!$E$5:$E$1171=D74,Nummerbuch!$H$5:$H$1171,0),0),0),0))</f>
        <v>0</v>
      </c>
      <c r="F74" s="246">
        <f t="array" ref="F74">COUNT(Nummerbuch!$B$5:$B$1004,IF(Nummerbuch!$B$5:$B$1004=A74,IF(Nummerbuch!$D$5:$D$1004=C74,IF(Nummerbuch!$E$5:$E$1004=D74,0))))</f>
        <v>0</v>
      </c>
      <c r="G74" s="247"/>
      <c r="H74" s="247"/>
      <c r="I74" s="31"/>
    </row>
    <row r="75" spans="1:9" ht="15" customHeight="1" x14ac:dyDescent="0.2">
      <c r="A75" s="250" t="s">
        <v>61</v>
      </c>
      <c r="B75" s="240" t="s">
        <v>170</v>
      </c>
      <c r="C75" s="240" t="s">
        <v>179</v>
      </c>
      <c r="D75" s="244" t="s">
        <v>108</v>
      </c>
      <c r="E75" s="245">
        <f t="array" ref="E75">SUM(IF(Nummerbuch!$B$5:$B$1171=A75,IF(Nummerbuch!$C$5:$C$1171=B75,IF(Nummerbuch!$D$5:$D$1171=C75,IF(Nummerbuch!$E$5:$E$1171=D75,Nummerbuch!$H$5:$H$1171,0),0),0),0))</f>
        <v>0</v>
      </c>
      <c r="F75" s="246">
        <f t="array" ref="F75">COUNT(Nummerbuch!$B$5:$B$1004,IF(Nummerbuch!$B$5:$B$1004=A75,IF(Nummerbuch!$D$5:$D$1004=C75,IF(Nummerbuch!$E$5:$E$1004=D75,0))))</f>
        <v>0</v>
      </c>
      <c r="G75" s="247"/>
      <c r="H75" s="247"/>
      <c r="I75" s="31"/>
    </row>
    <row r="76" spans="1:9" ht="15" customHeight="1" x14ac:dyDescent="0.2">
      <c r="A76" s="250" t="s">
        <v>61</v>
      </c>
      <c r="B76" s="240" t="s">
        <v>170</v>
      </c>
      <c r="C76" s="240" t="s">
        <v>179</v>
      </c>
      <c r="D76" s="244" t="s">
        <v>113</v>
      </c>
      <c r="E76" s="245">
        <f t="array" ref="E76">SUM(IF(Nummerbuch!$B$5:$B$1171=A76,IF(Nummerbuch!$C$5:$C$1171=B76,IF(Nummerbuch!$D$5:$D$1171=C76,IF(Nummerbuch!$E$5:$E$1171=D76,Nummerbuch!$H$5:$H$1171,0),0),0),0))</f>
        <v>0</v>
      </c>
      <c r="F76" s="246">
        <f t="array" ref="F76">COUNT(Nummerbuch!$B$5:$B$1004,IF(Nummerbuch!$B$5:$B$1004=A76,IF(Nummerbuch!$D$5:$D$1004=C76,IF(Nummerbuch!$E$5:$E$1004=D76,0))))</f>
        <v>0</v>
      </c>
      <c r="G76" s="247"/>
      <c r="H76" s="247"/>
      <c r="I76" s="31"/>
    </row>
    <row r="77" spans="1:9" ht="15" customHeight="1" x14ac:dyDescent="0.2">
      <c r="A77" s="250" t="s">
        <v>61</v>
      </c>
      <c r="B77" s="240" t="s">
        <v>170</v>
      </c>
      <c r="C77" s="240" t="s">
        <v>179</v>
      </c>
      <c r="D77" s="244" t="s">
        <v>120</v>
      </c>
      <c r="E77" s="245">
        <f t="array" ref="E77">SUM(IF(Nummerbuch!$B$5:$B$1171=A77,IF(Nummerbuch!$C$5:$C$1171=B77,IF(Nummerbuch!$D$5:$D$1171=C77,IF(Nummerbuch!$E$5:$E$1171=D77,Nummerbuch!$H$5:$H$1171,0),0),0),0))</f>
        <v>0</v>
      </c>
      <c r="F77" s="246">
        <f t="array" ref="F77">COUNT(Nummerbuch!$B$5:$B$1004,IF(Nummerbuch!$B$5:$B$1004=A77,IF(Nummerbuch!$D$5:$D$1004=C77,IF(Nummerbuch!$E$5:$E$1004=D77,0))))</f>
        <v>0</v>
      </c>
      <c r="G77" s="247"/>
      <c r="H77" s="247"/>
      <c r="I77" s="31"/>
    </row>
    <row r="78" spans="1:9" ht="15" customHeight="1" x14ac:dyDescent="0.2">
      <c r="A78" s="250" t="s">
        <v>61</v>
      </c>
      <c r="B78" s="240" t="s">
        <v>170</v>
      </c>
      <c r="C78" s="240" t="s">
        <v>179</v>
      </c>
      <c r="D78" s="244" t="s">
        <v>131</v>
      </c>
      <c r="E78" s="245">
        <f t="array" ref="E78">SUM(IF(Nummerbuch!$B$5:$B$1171=A78,IF(Nummerbuch!$C$5:$C$1171=B78,IF(Nummerbuch!$D$5:$D$1171=C78,IF(Nummerbuch!$E$5:$E$1171=D78,Nummerbuch!$H$5:$H$1171,0),0),0),0))</f>
        <v>0</v>
      </c>
      <c r="F78" s="246">
        <f t="array" ref="F78">COUNT(Nummerbuch!$B$5:$B$1004,IF(Nummerbuch!$B$5:$B$1004=A78,IF(Nummerbuch!$D$5:$D$1004=C78,IF(Nummerbuch!$E$5:$E$1004=D78,0))))</f>
        <v>0</v>
      </c>
      <c r="G78" s="247"/>
      <c r="H78" s="247"/>
      <c r="I78" s="31"/>
    </row>
    <row r="79" spans="1:9" ht="15" customHeight="1" x14ac:dyDescent="0.2">
      <c r="A79" s="250" t="s">
        <v>61</v>
      </c>
      <c r="B79" s="240" t="s">
        <v>170</v>
      </c>
      <c r="C79" s="240" t="s">
        <v>179</v>
      </c>
      <c r="D79" s="244" t="s">
        <v>138</v>
      </c>
      <c r="E79" s="245">
        <f t="array" ref="E79">SUM(IF(Nummerbuch!$B$5:$B$1171=A79,IF(Nummerbuch!$C$5:$C$1171=B79,IF(Nummerbuch!$D$5:$D$1171=C79,IF(Nummerbuch!$E$5:$E$1171=D79,Nummerbuch!$H$5:$H$1171,0),0),0),0))</f>
        <v>0</v>
      </c>
      <c r="F79" s="246">
        <f t="array" ref="F79">COUNT(Nummerbuch!$B$5:$B$1004,IF(Nummerbuch!$B$5:$B$1004=A79,IF(Nummerbuch!$D$5:$D$1004=C79,IF(Nummerbuch!$E$5:$E$1004=D79,0))))</f>
        <v>0</v>
      </c>
      <c r="G79" s="247"/>
      <c r="H79" s="247"/>
      <c r="I79" s="31"/>
    </row>
    <row r="80" spans="1:9" ht="15" customHeight="1" x14ac:dyDescent="0.2">
      <c r="A80" s="250" t="s">
        <v>61</v>
      </c>
      <c r="B80" s="240" t="s">
        <v>170</v>
      </c>
      <c r="C80" s="240" t="s">
        <v>179</v>
      </c>
      <c r="D80" s="244" t="s">
        <v>139</v>
      </c>
      <c r="E80" s="245">
        <f t="array" ref="E80">SUM(IF(Nummerbuch!$B$5:$B$1171=A80,IF(Nummerbuch!$C$5:$C$1171=B80,IF(Nummerbuch!$D$5:$D$1171=C80,IF(Nummerbuch!$E$5:$E$1171=D80,Nummerbuch!$H$5:$H$1171,0),0),0),0))</f>
        <v>0</v>
      </c>
      <c r="F80" s="246">
        <f t="array" ref="F80">COUNT(Nummerbuch!$B$5:$B$1004,IF(Nummerbuch!$B$5:$B$1004=A80,IF(Nummerbuch!$D$5:$D$1004=C80,IF(Nummerbuch!$E$5:$E$1004=D80,0))))</f>
        <v>0</v>
      </c>
      <c r="G80" s="247"/>
      <c r="H80" s="247"/>
      <c r="I80" s="31"/>
    </row>
    <row r="81" spans="1:9" ht="15" customHeight="1" x14ac:dyDescent="0.2">
      <c r="A81" s="250" t="s">
        <v>61</v>
      </c>
      <c r="B81" s="240" t="s">
        <v>170</v>
      </c>
      <c r="C81" s="240" t="s">
        <v>179</v>
      </c>
      <c r="D81" s="244">
        <v>4</v>
      </c>
      <c r="E81" s="245">
        <f t="array" ref="E81">SUM(IF(Nummerbuch!$B$5:$B$1171=A81,IF(Nummerbuch!$C$5:$C$1171=B81,IF(Nummerbuch!$D$5:$D$1171=C81,IF(Nummerbuch!$E$5:$E$1171=D81,Nummerbuch!$H$5:$H$1171,0),0),0),0))</f>
        <v>0</v>
      </c>
      <c r="F81" s="246">
        <f t="array" ref="F81">COUNT(Nummerbuch!$B$5:$B$1004,IF(Nummerbuch!$B$5:$B$1004=A81,IF(Nummerbuch!$D$5:$D$1004=C81,IF(Nummerbuch!$E$5:$E$1004=D81,0))))</f>
        <v>0</v>
      </c>
      <c r="G81" s="247"/>
      <c r="H81" s="247"/>
      <c r="I81" s="31"/>
    </row>
    <row r="82" spans="1:9" ht="15" customHeight="1" x14ac:dyDescent="0.2">
      <c r="A82" s="250" t="s">
        <v>61</v>
      </c>
      <c r="B82" s="240" t="s">
        <v>170</v>
      </c>
      <c r="C82" s="240" t="s">
        <v>179</v>
      </c>
      <c r="D82" s="244">
        <v>5</v>
      </c>
      <c r="E82" s="245">
        <f t="array" ref="E82">SUM(IF(Nummerbuch!$B$5:$B$1171=A82,IF(Nummerbuch!$C$5:$C$1171=B82,IF(Nummerbuch!$D$5:$D$1171=C82,IF(Nummerbuch!$E$5:$E$1171=D82,Nummerbuch!$H$5:$H$1171,0),0),0),0))</f>
        <v>0</v>
      </c>
      <c r="F82" s="246">
        <f t="array" ref="F82">COUNT(Nummerbuch!$B$5:$B$1004,IF(Nummerbuch!$B$5:$B$1004=A82,IF(Nummerbuch!$D$5:$D$1004=C82,IF(Nummerbuch!$E$5:$E$1004=D82,0))))</f>
        <v>0</v>
      </c>
      <c r="G82" s="247"/>
      <c r="H82" s="247"/>
      <c r="I82" s="31"/>
    </row>
    <row r="83" spans="1:9" ht="15" customHeight="1" x14ac:dyDescent="0.2">
      <c r="A83" s="250" t="s">
        <v>61</v>
      </c>
      <c r="B83" s="240" t="s">
        <v>170</v>
      </c>
      <c r="C83" s="240" t="s">
        <v>179</v>
      </c>
      <c r="D83" s="244">
        <v>6</v>
      </c>
      <c r="E83" s="245">
        <f t="array" ref="E83">SUM(IF(Nummerbuch!$B$5:$B$1171=A83,IF(Nummerbuch!$C$5:$C$1171=B83,IF(Nummerbuch!$D$5:$D$1171=C83,IF(Nummerbuch!$E$5:$E$1171=D83,Nummerbuch!$H$5:$H$1171,0),0),0),0))</f>
        <v>0</v>
      </c>
      <c r="F83" s="246">
        <f t="array" ref="F83">COUNT(Nummerbuch!$B$5:$B$1004,IF(Nummerbuch!$B$5:$B$1004=A83,IF(Nummerbuch!$D$5:$D$1004=C83,IF(Nummerbuch!$E$5:$E$1004=D83,0))))</f>
        <v>0</v>
      </c>
      <c r="G83" s="579">
        <f>SUM(F74:F83)</f>
        <v>0</v>
      </c>
      <c r="H83" s="350">
        <f>SUM(E74:E83)</f>
        <v>0</v>
      </c>
      <c r="I83" s="31"/>
    </row>
    <row r="84" spans="1:9" ht="15" customHeight="1" x14ac:dyDescent="0.2">
      <c r="A84" s="250" t="s">
        <v>61</v>
      </c>
      <c r="B84" s="240" t="s">
        <v>170</v>
      </c>
      <c r="C84" s="240" t="s">
        <v>173</v>
      </c>
      <c r="D84" s="244" t="s">
        <v>97</v>
      </c>
      <c r="E84" s="245">
        <f t="array" ref="E84">SUM(IF(Nummerbuch!$B$5:$B$1171=A84,IF(Nummerbuch!$C$5:$C$1171=B84,IF(Nummerbuch!$D$5:$D$1171=C84,IF(Nummerbuch!$E$5:$E$1171=D84,Nummerbuch!$H$5:$H$1171,0),0),0),0))</f>
        <v>0</v>
      </c>
      <c r="F84" s="246">
        <f t="array" ref="F84">COUNT(Nummerbuch!$B$5:$B$1004,IF(Nummerbuch!$B$5:$B$1004=A84,IF(Nummerbuch!$D$5:$D$1004=C84,IF(Nummerbuch!$E$5:$E$1004=D84,0))))</f>
        <v>0</v>
      </c>
      <c r="G84" s="247"/>
      <c r="H84" s="247"/>
      <c r="I84" s="31"/>
    </row>
    <row r="85" spans="1:9" ht="15" customHeight="1" x14ac:dyDescent="0.2">
      <c r="A85" s="250" t="s">
        <v>61</v>
      </c>
      <c r="B85" s="240" t="s">
        <v>170</v>
      </c>
      <c r="C85" s="240" t="s">
        <v>173</v>
      </c>
      <c r="D85" s="244" t="s">
        <v>108</v>
      </c>
      <c r="E85" s="245">
        <f t="array" ref="E85">SUM(IF(Nummerbuch!$B$5:$B$1171=A85,IF(Nummerbuch!$C$5:$C$1171=B85,IF(Nummerbuch!$D$5:$D$1171=C85,IF(Nummerbuch!$E$5:$E$1171=D85,Nummerbuch!$H$5:$H$1171,0),0),0),0))</f>
        <v>0</v>
      </c>
      <c r="F85" s="246">
        <f t="array" ref="F85">COUNT(Nummerbuch!$B$5:$B$1004,IF(Nummerbuch!$B$5:$B$1004=A85,IF(Nummerbuch!$D$5:$D$1004=C85,IF(Nummerbuch!$E$5:$E$1004=D85,0))))</f>
        <v>0</v>
      </c>
      <c r="G85" s="247"/>
      <c r="H85" s="247"/>
      <c r="I85" s="31"/>
    </row>
    <row r="86" spans="1:9" ht="15" customHeight="1" x14ac:dyDescent="0.2">
      <c r="A86" s="250" t="s">
        <v>61</v>
      </c>
      <c r="B86" s="240" t="s">
        <v>170</v>
      </c>
      <c r="C86" s="240" t="s">
        <v>173</v>
      </c>
      <c r="D86" s="244" t="s">
        <v>113</v>
      </c>
      <c r="E86" s="245">
        <f t="array" ref="E86">SUM(IF(Nummerbuch!$B$5:$B$1171=A86,IF(Nummerbuch!$C$5:$C$1171=B86,IF(Nummerbuch!$D$5:$D$1171=C86,IF(Nummerbuch!$E$5:$E$1171=D86,Nummerbuch!$H$5:$H$1171,0),0),0),0))</f>
        <v>0</v>
      </c>
      <c r="F86" s="246">
        <f t="array" ref="F86">COUNT(Nummerbuch!$B$5:$B$1004,IF(Nummerbuch!$B$5:$B$1004=A86,IF(Nummerbuch!$D$5:$D$1004=C86,IF(Nummerbuch!$E$5:$E$1004=D86,0))))</f>
        <v>0</v>
      </c>
      <c r="G86" s="247"/>
      <c r="H86" s="247"/>
      <c r="I86" s="31"/>
    </row>
    <row r="87" spans="1:9" ht="15" customHeight="1" x14ac:dyDescent="0.2">
      <c r="A87" s="250" t="s">
        <v>61</v>
      </c>
      <c r="B87" s="240" t="s">
        <v>170</v>
      </c>
      <c r="C87" s="240" t="s">
        <v>173</v>
      </c>
      <c r="D87" s="244" t="s">
        <v>120</v>
      </c>
      <c r="E87" s="245">
        <f t="array" ref="E87">SUM(IF(Nummerbuch!$B$5:$B$1171=A87,IF(Nummerbuch!$C$5:$C$1171=B87,IF(Nummerbuch!$D$5:$D$1171=C87,IF(Nummerbuch!$E$5:$E$1171=D87,Nummerbuch!$H$5:$H$1171,0),0),0),0))</f>
        <v>0</v>
      </c>
      <c r="F87" s="246">
        <f t="array" ref="F87">COUNT(Nummerbuch!$B$5:$B$1004,IF(Nummerbuch!$B$5:$B$1004=A87,IF(Nummerbuch!$D$5:$D$1004=C87,IF(Nummerbuch!$E$5:$E$1004=D87,0))))</f>
        <v>0</v>
      </c>
      <c r="G87" s="247"/>
      <c r="H87" s="247"/>
      <c r="I87" s="31"/>
    </row>
    <row r="88" spans="1:9" ht="15" customHeight="1" x14ac:dyDescent="0.2">
      <c r="A88" s="250" t="s">
        <v>61</v>
      </c>
      <c r="B88" s="240" t="s">
        <v>170</v>
      </c>
      <c r="C88" s="240" t="s">
        <v>173</v>
      </c>
      <c r="D88" s="244" t="s">
        <v>131</v>
      </c>
      <c r="E88" s="245">
        <f t="array" ref="E88">SUM(IF(Nummerbuch!$B$5:$B$1171=A88,IF(Nummerbuch!$C$5:$C$1171=B88,IF(Nummerbuch!$D$5:$D$1171=C88,IF(Nummerbuch!$E$5:$E$1171=D88,Nummerbuch!$H$5:$H$1171,0),0),0),0))</f>
        <v>0</v>
      </c>
      <c r="F88" s="246">
        <f t="array" ref="F88">COUNT(Nummerbuch!$B$5:$B$1004,IF(Nummerbuch!$B$5:$B$1004=A88,IF(Nummerbuch!$D$5:$D$1004=C88,IF(Nummerbuch!$E$5:$E$1004=D88,0))))</f>
        <v>0</v>
      </c>
      <c r="G88" s="247"/>
      <c r="H88" s="247"/>
      <c r="I88" s="31"/>
    </row>
    <row r="89" spans="1:9" ht="15" customHeight="1" x14ac:dyDescent="0.2">
      <c r="A89" s="250" t="s">
        <v>61</v>
      </c>
      <c r="B89" s="240" t="s">
        <v>170</v>
      </c>
      <c r="C89" s="240" t="s">
        <v>173</v>
      </c>
      <c r="D89" s="244" t="s">
        <v>138</v>
      </c>
      <c r="E89" s="245">
        <f t="array" ref="E89">SUM(IF(Nummerbuch!$B$5:$B$1171=A89,IF(Nummerbuch!$C$5:$C$1171=B89,IF(Nummerbuch!$D$5:$D$1171=C89,IF(Nummerbuch!$E$5:$E$1171=D89,Nummerbuch!$H$5:$H$1171,0),0),0),0))</f>
        <v>0</v>
      </c>
      <c r="F89" s="246">
        <f t="array" ref="F89">COUNT(Nummerbuch!$B$5:$B$1004,IF(Nummerbuch!$B$5:$B$1004=A89,IF(Nummerbuch!$D$5:$D$1004=C89,IF(Nummerbuch!$E$5:$E$1004=D89,0))))</f>
        <v>0</v>
      </c>
      <c r="G89" s="247"/>
      <c r="H89" s="247"/>
      <c r="I89" s="31"/>
    </row>
    <row r="90" spans="1:9" ht="15" customHeight="1" x14ac:dyDescent="0.2">
      <c r="A90" s="250" t="s">
        <v>61</v>
      </c>
      <c r="B90" s="240" t="s">
        <v>170</v>
      </c>
      <c r="C90" s="240" t="s">
        <v>173</v>
      </c>
      <c r="D90" s="244" t="s">
        <v>139</v>
      </c>
      <c r="E90" s="245">
        <f t="array" ref="E90">SUM(IF(Nummerbuch!$B$5:$B$1171=A90,IF(Nummerbuch!$C$5:$C$1171=B90,IF(Nummerbuch!$D$5:$D$1171=C90,IF(Nummerbuch!$E$5:$E$1171=D90,Nummerbuch!$H$5:$H$1171,0),0),0),0))</f>
        <v>0</v>
      </c>
      <c r="F90" s="246">
        <f t="array" ref="F90">COUNT(Nummerbuch!$B$5:$B$1004,IF(Nummerbuch!$B$5:$B$1004=A90,IF(Nummerbuch!$D$5:$D$1004=C90,IF(Nummerbuch!$E$5:$E$1004=D90,0))))</f>
        <v>0</v>
      </c>
      <c r="G90" s="247"/>
      <c r="H90" s="247"/>
      <c r="I90" s="31"/>
    </row>
    <row r="91" spans="1:9" ht="15" customHeight="1" x14ac:dyDescent="0.2">
      <c r="A91" s="250" t="s">
        <v>61</v>
      </c>
      <c r="B91" s="240" t="s">
        <v>170</v>
      </c>
      <c r="C91" s="240" t="s">
        <v>173</v>
      </c>
      <c r="D91" s="244">
        <v>4</v>
      </c>
      <c r="E91" s="245">
        <f t="array" ref="E91">SUM(IF(Nummerbuch!$B$5:$B$1171=A91,IF(Nummerbuch!$C$5:$C$1171=B91,IF(Nummerbuch!$D$5:$D$1171=C91,IF(Nummerbuch!$E$5:$E$1171=D91,Nummerbuch!$H$5:$H$1171,0),0),0),0))</f>
        <v>0</v>
      </c>
      <c r="F91" s="246">
        <f t="array" ref="F91">COUNT(Nummerbuch!$B$5:$B$1004,IF(Nummerbuch!$B$5:$B$1004=A91,IF(Nummerbuch!$D$5:$D$1004=C91,IF(Nummerbuch!$E$5:$E$1004=D91,0))))</f>
        <v>0</v>
      </c>
      <c r="G91" s="247"/>
      <c r="H91" s="247"/>
      <c r="I91" s="31"/>
    </row>
    <row r="92" spans="1:9" ht="15" customHeight="1" x14ac:dyDescent="0.2">
      <c r="A92" s="250" t="s">
        <v>61</v>
      </c>
      <c r="B92" s="240" t="s">
        <v>170</v>
      </c>
      <c r="C92" s="240" t="s">
        <v>173</v>
      </c>
      <c r="D92" s="244">
        <v>5</v>
      </c>
      <c r="E92" s="245">
        <f t="array" ref="E92">SUM(IF(Nummerbuch!$B$5:$B$1171=A92,IF(Nummerbuch!$C$5:$C$1171=B92,IF(Nummerbuch!$D$5:$D$1171=C92,IF(Nummerbuch!$E$5:$E$1171=D92,Nummerbuch!$H$5:$H$1171,0),0),0),0))</f>
        <v>0</v>
      </c>
      <c r="F92" s="246">
        <f t="array" ref="F92">COUNT(Nummerbuch!$B$5:$B$1004,IF(Nummerbuch!$B$5:$B$1004=A92,IF(Nummerbuch!$D$5:$D$1004=C92,IF(Nummerbuch!$E$5:$E$1004=D92,0))))</f>
        <v>0</v>
      </c>
      <c r="G92" s="247"/>
      <c r="H92" s="247"/>
      <c r="I92" s="31"/>
    </row>
    <row r="93" spans="1:9" ht="15" customHeight="1" x14ac:dyDescent="0.2">
      <c r="A93" s="250" t="s">
        <v>61</v>
      </c>
      <c r="B93" s="240" t="s">
        <v>170</v>
      </c>
      <c r="C93" s="240" t="s">
        <v>173</v>
      </c>
      <c r="D93" s="244">
        <v>6</v>
      </c>
      <c r="E93" s="245">
        <f t="array" ref="E93">SUM(IF(Nummerbuch!$B$5:$B$1171=A93,IF(Nummerbuch!$C$5:$C$1171=B93,IF(Nummerbuch!$D$5:$D$1171=C93,IF(Nummerbuch!$E$5:$E$1171=D93,Nummerbuch!$H$5:$H$1171,0),0),0),0))</f>
        <v>0</v>
      </c>
      <c r="F93" s="246">
        <f t="array" ref="F93">COUNT(Nummerbuch!$B$5:$B$1004,IF(Nummerbuch!$B$5:$B$1004=A93,IF(Nummerbuch!$D$5:$D$1004=C93,IF(Nummerbuch!$E$5:$E$1004=D93,0))))</f>
        <v>0</v>
      </c>
      <c r="G93" s="579">
        <f>SUM(F84:F93)</f>
        <v>0</v>
      </c>
      <c r="H93" s="350">
        <f>SUM(E84:E93)</f>
        <v>0</v>
      </c>
      <c r="I93" s="31"/>
    </row>
    <row r="94" spans="1:9" ht="15" customHeight="1" x14ac:dyDescent="0.2">
      <c r="A94" s="251" t="s">
        <v>63</v>
      </c>
      <c r="B94" s="240" t="s">
        <v>170</v>
      </c>
      <c r="C94" s="240" t="s">
        <v>171</v>
      </c>
      <c r="D94" s="244" t="s">
        <v>97</v>
      </c>
      <c r="E94" s="245">
        <f t="array" ref="E94">SUM(IF(Nummerbuch!$B$5:$B$1171=A94,IF(Nummerbuch!$C$5:$C$1171=B94,IF(Nummerbuch!$D$5:$D$1171=C94,IF(Nummerbuch!$E$5:$E$1171=D94,Nummerbuch!$H$5:$H$1171,0),0),0),0))</f>
        <v>0</v>
      </c>
      <c r="F94" s="246">
        <f t="array" ref="F94">COUNT(Nummerbuch!$B$5:$B$1004,IF(Nummerbuch!$B$5:$B$1004=A94,IF(Nummerbuch!$D$5:$D$1004=C94,IF(Nummerbuch!$E$5:$E$1004=D94,0))))</f>
        <v>0</v>
      </c>
      <c r="G94" s="247"/>
      <c r="H94" s="247"/>
      <c r="I94" s="31"/>
    </row>
    <row r="95" spans="1:9" ht="15" customHeight="1" x14ac:dyDescent="0.2">
      <c r="A95" s="251" t="s">
        <v>63</v>
      </c>
      <c r="B95" s="240" t="s">
        <v>170</v>
      </c>
      <c r="C95" s="240" t="s">
        <v>171</v>
      </c>
      <c r="D95" s="244" t="s">
        <v>108</v>
      </c>
      <c r="E95" s="245">
        <f t="array" ref="E95">SUM(IF(Nummerbuch!$B$5:$B$1171=A95,IF(Nummerbuch!$C$5:$C$1171=B95,IF(Nummerbuch!$D$5:$D$1171=C95,IF(Nummerbuch!$E$5:$E$1171=D95,Nummerbuch!$H$5:$H$1171,0),0),0),0))</f>
        <v>0</v>
      </c>
      <c r="F95" s="246">
        <f t="array" ref="F95">COUNT(Nummerbuch!$B$5:$B$1004,IF(Nummerbuch!$B$5:$B$1004=A95,IF(Nummerbuch!$D$5:$D$1004=C95,IF(Nummerbuch!$E$5:$E$1004=D95,0))))</f>
        <v>0</v>
      </c>
      <c r="G95" s="247"/>
      <c r="H95" s="247"/>
      <c r="I95" s="31"/>
    </row>
    <row r="96" spans="1:9" ht="15" customHeight="1" x14ac:dyDescent="0.2">
      <c r="A96" s="251" t="s">
        <v>63</v>
      </c>
      <c r="B96" s="240" t="s">
        <v>170</v>
      </c>
      <c r="C96" s="240" t="s">
        <v>171</v>
      </c>
      <c r="D96" s="244" t="s">
        <v>113</v>
      </c>
      <c r="E96" s="245">
        <f t="array" ref="E96">SUM(IF(Nummerbuch!$B$5:$B$1171=A96,IF(Nummerbuch!$C$5:$C$1171=B96,IF(Nummerbuch!$D$5:$D$1171=C96,IF(Nummerbuch!$E$5:$E$1171=D96,Nummerbuch!$H$5:$H$1171,0),0),0),0))</f>
        <v>0</v>
      </c>
      <c r="F96" s="246">
        <f t="array" ref="F96">COUNT(Nummerbuch!$B$5:$B$1004,IF(Nummerbuch!$B$5:$B$1004=A96,IF(Nummerbuch!$D$5:$D$1004=C96,IF(Nummerbuch!$E$5:$E$1004=D96,0))))</f>
        <v>0</v>
      </c>
      <c r="G96" s="247"/>
      <c r="H96" s="247"/>
      <c r="I96" s="31"/>
    </row>
    <row r="97" spans="1:9" ht="15" customHeight="1" x14ac:dyDescent="0.2">
      <c r="A97" s="251" t="s">
        <v>63</v>
      </c>
      <c r="B97" s="240" t="s">
        <v>170</v>
      </c>
      <c r="C97" s="240" t="s">
        <v>171</v>
      </c>
      <c r="D97" s="244" t="s">
        <v>120</v>
      </c>
      <c r="E97" s="245">
        <f t="array" ref="E97">SUM(IF(Nummerbuch!$B$5:$B$1171=A97,IF(Nummerbuch!$C$5:$C$1171=B97,IF(Nummerbuch!$D$5:$D$1171=C97,IF(Nummerbuch!$E$5:$E$1171=D97,Nummerbuch!$H$5:$H$1171,0),0),0),0))</f>
        <v>0</v>
      </c>
      <c r="F97" s="246">
        <f t="array" ref="F97">COUNT(Nummerbuch!$B$5:$B$1004,IF(Nummerbuch!$B$5:$B$1004=A97,IF(Nummerbuch!$D$5:$D$1004=C97,IF(Nummerbuch!$E$5:$E$1004=D97,0))))</f>
        <v>0</v>
      </c>
      <c r="G97" s="247"/>
      <c r="H97" s="247"/>
      <c r="I97" s="31"/>
    </row>
    <row r="98" spans="1:9" ht="15" customHeight="1" x14ac:dyDescent="0.2">
      <c r="A98" s="251" t="s">
        <v>63</v>
      </c>
      <c r="B98" s="240" t="s">
        <v>170</v>
      </c>
      <c r="C98" s="240" t="s">
        <v>171</v>
      </c>
      <c r="D98" s="244" t="s">
        <v>131</v>
      </c>
      <c r="E98" s="245">
        <f t="array" ref="E98">SUM(IF(Nummerbuch!$B$5:$B$1171=A98,IF(Nummerbuch!$C$5:$C$1171=B98,IF(Nummerbuch!$D$5:$D$1171=C98,IF(Nummerbuch!$E$5:$E$1171=D98,Nummerbuch!$H$5:$H$1171,0),0),0),0))</f>
        <v>0</v>
      </c>
      <c r="F98" s="246">
        <f t="array" ref="F98">COUNT(Nummerbuch!$B$5:$B$1004,IF(Nummerbuch!$B$5:$B$1004=A98,IF(Nummerbuch!$D$5:$D$1004=C98,IF(Nummerbuch!$E$5:$E$1004=D98,0))))</f>
        <v>0</v>
      </c>
      <c r="G98" s="247"/>
      <c r="H98" s="247"/>
      <c r="I98" s="31"/>
    </row>
    <row r="99" spans="1:9" ht="15" customHeight="1" x14ac:dyDescent="0.2">
      <c r="A99" s="251" t="s">
        <v>63</v>
      </c>
      <c r="B99" s="240" t="s">
        <v>170</v>
      </c>
      <c r="C99" s="240" t="s">
        <v>171</v>
      </c>
      <c r="D99" s="244" t="s">
        <v>138</v>
      </c>
      <c r="E99" s="245">
        <f t="array" ref="E99">SUM(IF(Nummerbuch!$B$5:$B$1171=A99,IF(Nummerbuch!$C$5:$C$1171=B99,IF(Nummerbuch!$D$5:$D$1171=C99,IF(Nummerbuch!$E$5:$E$1171=D99,Nummerbuch!$H$5:$H$1171,0),0),0),0))</f>
        <v>0</v>
      </c>
      <c r="F99" s="246">
        <f t="array" ref="F99">COUNT(Nummerbuch!$B$5:$B$1004,IF(Nummerbuch!$B$5:$B$1004=A99,IF(Nummerbuch!$D$5:$D$1004=C99,IF(Nummerbuch!$E$5:$E$1004=D99,0))))</f>
        <v>0</v>
      </c>
      <c r="G99" s="247"/>
      <c r="H99" s="247"/>
      <c r="I99" s="31"/>
    </row>
    <row r="100" spans="1:9" ht="15" customHeight="1" x14ac:dyDescent="0.2">
      <c r="A100" s="251" t="s">
        <v>63</v>
      </c>
      <c r="B100" s="240" t="s">
        <v>170</v>
      </c>
      <c r="C100" s="240" t="s">
        <v>171</v>
      </c>
      <c r="D100" s="244" t="s">
        <v>139</v>
      </c>
      <c r="E100" s="245">
        <f t="array" ref="E100">SUM(IF(Nummerbuch!$B$5:$B$1171=A100,IF(Nummerbuch!$C$5:$C$1171=B100,IF(Nummerbuch!$D$5:$D$1171=C100,IF(Nummerbuch!$E$5:$E$1171=D100,Nummerbuch!$H$5:$H$1171,0),0),0),0))</f>
        <v>0</v>
      </c>
      <c r="F100" s="246">
        <f t="array" ref="F100">COUNT(Nummerbuch!$B$5:$B$1004,IF(Nummerbuch!$B$5:$B$1004=A100,IF(Nummerbuch!$D$5:$D$1004=C100,IF(Nummerbuch!$E$5:$E$1004=D100,0))))</f>
        <v>0</v>
      </c>
      <c r="G100" s="247"/>
      <c r="H100" s="247"/>
      <c r="I100" s="31"/>
    </row>
    <row r="101" spans="1:9" ht="15" customHeight="1" x14ac:dyDescent="0.2">
      <c r="A101" s="251" t="s">
        <v>63</v>
      </c>
      <c r="B101" s="240" t="s">
        <v>170</v>
      </c>
      <c r="C101" s="240" t="s">
        <v>171</v>
      </c>
      <c r="D101" s="244">
        <v>4</v>
      </c>
      <c r="E101" s="245">
        <f t="array" ref="E101">SUM(IF(Nummerbuch!$B$5:$B$1171=A101,IF(Nummerbuch!$C$5:$C$1171=B101,IF(Nummerbuch!$D$5:$D$1171=C101,IF(Nummerbuch!$E$5:$E$1171=D101,Nummerbuch!$H$5:$H$1171,0),0),0),0))</f>
        <v>0</v>
      </c>
      <c r="F101" s="246">
        <f t="array" ref="F101">COUNT(Nummerbuch!$B$5:$B$1004,IF(Nummerbuch!$B$5:$B$1004=A101,IF(Nummerbuch!$D$5:$D$1004=C101,IF(Nummerbuch!$E$5:$E$1004=D101,0))))</f>
        <v>0</v>
      </c>
      <c r="G101" s="247"/>
      <c r="H101" s="247"/>
      <c r="I101" s="31"/>
    </row>
    <row r="102" spans="1:9" ht="15" customHeight="1" x14ac:dyDescent="0.2">
      <c r="A102" s="251" t="s">
        <v>63</v>
      </c>
      <c r="B102" s="240" t="s">
        <v>170</v>
      </c>
      <c r="C102" s="240" t="s">
        <v>171</v>
      </c>
      <c r="D102" s="244">
        <v>5</v>
      </c>
      <c r="E102" s="245">
        <f t="array" ref="E102">SUM(IF(Nummerbuch!$B$5:$B$1171=A102,IF(Nummerbuch!$C$5:$C$1171=B102,IF(Nummerbuch!$D$5:$D$1171=C102,IF(Nummerbuch!$E$5:$E$1171=D102,Nummerbuch!$H$5:$H$1171,0),0),0),0))</f>
        <v>0</v>
      </c>
      <c r="F102" s="246">
        <f t="array" ref="F102">COUNT(Nummerbuch!$B$5:$B$1004,IF(Nummerbuch!$B$5:$B$1004=A102,IF(Nummerbuch!$D$5:$D$1004=C102,IF(Nummerbuch!$E$5:$E$1004=D102,0))))</f>
        <v>0</v>
      </c>
      <c r="G102" s="247"/>
      <c r="H102" s="247"/>
      <c r="I102" s="31"/>
    </row>
    <row r="103" spans="1:9" ht="15" customHeight="1" x14ac:dyDescent="0.2">
      <c r="A103" s="251" t="s">
        <v>63</v>
      </c>
      <c r="B103" s="240" t="s">
        <v>170</v>
      </c>
      <c r="C103" s="240" t="s">
        <v>171</v>
      </c>
      <c r="D103" s="244">
        <v>6</v>
      </c>
      <c r="E103" s="245">
        <f t="array" ref="E103">SUM(IF(Nummerbuch!$B$5:$B$1171=A103,IF(Nummerbuch!$C$5:$C$1171=B103,IF(Nummerbuch!$D$5:$D$1171=C103,IF(Nummerbuch!$E$5:$E$1171=D103,Nummerbuch!$H$5:$H$1171,0),0),0),0))</f>
        <v>0</v>
      </c>
      <c r="F103" s="246">
        <f t="array" ref="F103">COUNT(Nummerbuch!$B$5:$B$1004,IF(Nummerbuch!$B$5:$B$1004=A103,IF(Nummerbuch!$D$5:$D$1004=C103,IF(Nummerbuch!$E$5:$E$1004=D103,0))))</f>
        <v>0</v>
      </c>
      <c r="G103" s="579">
        <f>SUM(F94:F103)</f>
        <v>0</v>
      </c>
      <c r="H103" s="580">
        <f>SUM(E94:E103)</f>
        <v>0</v>
      </c>
      <c r="I103" s="31"/>
    </row>
    <row r="104" spans="1:9" ht="15" customHeight="1" x14ac:dyDescent="0.2">
      <c r="A104" s="251" t="s">
        <v>63</v>
      </c>
      <c r="B104" s="240" t="s">
        <v>170</v>
      </c>
      <c r="C104" s="240" t="s">
        <v>172</v>
      </c>
      <c r="D104" s="244" t="s">
        <v>97</v>
      </c>
      <c r="E104" s="245">
        <f t="array" ref="E104">SUM(IF(Nummerbuch!$B$5:$B$1171=A104,IF(Nummerbuch!$C$5:$C$1171=B104,IF(Nummerbuch!$D$5:$D$1171=C104,IF(Nummerbuch!$E$5:$E$1171=D104,Nummerbuch!$H$5:$H$1171,0),0),0),0))</f>
        <v>0</v>
      </c>
      <c r="F104" s="246">
        <f t="array" ref="F104">COUNT(Nummerbuch!$B$5:$B$1004,IF(Nummerbuch!$B$5:$B$1004=A104,IF(Nummerbuch!$D$5:$D$1004=C104,IF(Nummerbuch!$E$5:$E$1004=D104,0))))</f>
        <v>0</v>
      </c>
      <c r="G104" s="247"/>
      <c r="H104" s="247"/>
      <c r="I104" s="31"/>
    </row>
    <row r="105" spans="1:9" ht="15" customHeight="1" x14ac:dyDescent="0.2">
      <c r="A105" s="251" t="s">
        <v>63</v>
      </c>
      <c r="B105" s="240" t="s">
        <v>170</v>
      </c>
      <c r="C105" s="240" t="s">
        <v>172</v>
      </c>
      <c r="D105" s="244" t="s">
        <v>108</v>
      </c>
      <c r="E105" s="245">
        <f t="array" ref="E105">SUM(IF(Nummerbuch!$B$5:$B$1171=A105,IF(Nummerbuch!$C$5:$C$1171=B105,IF(Nummerbuch!$D$5:$D$1171=C105,IF(Nummerbuch!$E$5:$E$1171=D105,Nummerbuch!$H$5:$H$1171,0),0),0),0))</f>
        <v>0</v>
      </c>
      <c r="F105" s="246">
        <f t="array" ref="F105">COUNT(Nummerbuch!$B$5:$B$1004,IF(Nummerbuch!$B$5:$B$1004=A105,IF(Nummerbuch!$D$5:$D$1004=C105,IF(Nummerbuch!$E$5:$E$1004=D105,0))))</f>
        <v>0</v>
      </c>
      <c r="G105" s="247"/>
      <c r="H105" s="247"/>
      <c r="I105" s="31"/>
    </row>
    <row r="106" spans="1:9" ht="15" customHeight="1" x14ac:dyDescent="0.2">
      <c r="A106" s="251" t="s">
        <v>63</v>
      </c>
      <c r="B106" s="240" t="s">
        <v>170</v>
      </c>
      <c r="C106" s="240" t="s">
        <v>172</v>
      </c>
      <c r="D106" s="244" t="s">
        <v>113</v>
      </c>
      <c r="E106" s="245">
        <f t="array" ref="E106">SUM(IF(Nummerbuch!$B$5:$B$1171=A106,IF(Nummerbuch!$C$5:$C$1171=B106,IF(Nummerbuch!$D$5:$D$1171=C106,IF(Nummerbuch!$E$5:$E$1171=D106,Nummerbuch!$H$5:$H$1171,0),0),0),0))</f>
        <v>0</v>
      </c>
      <c r="F106" s="246">
        <f t="array" ref="F106">COUNT(Nummerbuch!$B$5:$B$1004,IF(Nummerbuch!$B$5:$B$1004=A106,IF(Nummerbuch!$D$5:$D$1004=C106,IF(Nummerbuch!$E$5:$E$1004=D106,0))))</f>
        <v>0</v>
      </c>
      <c r="G106" s="247"/>
      <c r="H106" s="247"/>
      <c r="I106" s="31"/>
    </row>
    <row r="107" spans="1:9" ht="15" customHeight="1" x14ac:dyDescent="0.2">
      <c r="A107" s="251" t="s">
        <v>63</v>
      </c>
      <c r="B107" s="240" t="s">
        <v>170</v>
      </c>
      <c r="C107" s="240" t="s">
        <v>172</v>
      </c>
      <c r="D107" s="244" t="s">
        <v>120</v>
      </c>
      <c r="E107" s="245">
        <f t="array" ref="E107">SUM(IF(Nummerbuch!$B$5:$B$1171=A107,IF(Nummerbuch!$C$5:$C$1171=B107,IF(Nummerbuch!$D$5:$D$1171=C107,IF(Nummerbuch!$E$5:$E$1171=D107,Nummerbuch!$H$5:$H$1171,0),0),0),0))</f>
        <v>0</v>
      </c>
      <c r="F107" s="246">
        <f t="array" ref="F107">COUNT(Nummerbuch!$B$5:$B$1004,IF(Nummerbuch!$B$5:$B$1004=A107,IF(Nummerbuch!$D$5:$D$1004=C107,IF(Nummerbuch!$E$5:$E$1004=D107,0))))</f>
        <v>0</v>
      </c>
      <c r="G107" s="247"/>
      <c r="H107" s="247"/>
      <c r="I107" s="31"/>
    </row>
    <row r="108" spans="1:9" ht="15" customHeight="1" x14ac:dyDescent="0.2">
      <c r="A108" s="251" t="s">
        <v>63</v>
      </c>
      <c r="B108" s="240" t="s">
        <v>170</v>
      </c>
      <c r="C108" s="240" t="s">
        <v>172</v>
      </c>
      <c r="D108" s="244" t="s">
        <v>131</v>
      </c>
      <c r="E108" s="245">
        <f t="array" ref="E108">SUM(IF(Nummerbuch!$B$5:$B$1171=A108,IF(Nummerbuch!$C$5:$C$1171=B108,IF(Nummerbuch!$D$5:$D$1171=C108,IF(Nummerbuch!$E$5:$E$1171=D108,Nummerbuch!$H$5:$H$1171,0),0),0),0))</f>
        <v>0</v>
      </c>
      <c r="F108" s="246">
        <f t="array" ref="F108">COUNT(Nummerbuch!$B$5:$B$1004,IF(Nummerbuch!$B$5:$B$1004=A108,IF(Nummerbuch!$D$5:$D$1004=C108,IF(Nummerbuch!$E$5:$E$1004=D108,0))))</f>
        <v>0</v>
      </c>
      <c r="G108" s="247"/>
      <c r="H108" s="247"/>
      <c r="I108" s="31"/>
    </row>
    <row r="109" spans="1:9" ht="15" customHeight="1" x14ac:dyDescent="0.2">
      <c r="A109" s="251" t="s">
        <v>63</v>
      </c>
      <c r="B109" s="240" t="s">
        <v>170</v>
      </c>
      <c r="C109" s="240" t="s">
        <v>172</v>
      </c>
      <c r="D109" s="244" t="s">
        <v>138</v>
      </c>
      <c r="E109" s="245">
        <f t="array" ref="E109">SUM(IF(Nummerbuch!$B$5:$B$1171=A109,IF(Nummerbuch!$C$5:$C$1171=B109,IF(Nummerbuch!$D$5:$D$1171=C109,IF(Nummerbuch!$E$5:$E$1171=D109,Nummerbuch!$H$5:$H$1171,0),0),0),0))</f>
        <v>0</v>
      </c>
      <c r="F109" s="246">
        <f t="array" ref="F109">COUNT(Nummerbuch!$B$5:$B$1004,IF(Nummerbuch!$B$5:$B$1004=A109,IF(Nummerbuch!$D$5:$D$1004=C109,IF(Nummerbuch!$E$5:$E$1004=D109,0))))</f>
        <v>0</v>
      </c>
      <c r="G109" s="247"/>
      <c r="H109" s="247"/>
      <c r="I109" s="31"/>
    </row>
    <row r="110" spans="1:9" ht="15" customHeight="1" x14ac:dyDescent="0.2">
      <c r="A110" s="251" t="s">
        <v>63</v>
      </c>
      <c r="B110" s="240" t="s">
        <v>170</v>
      </c>
      <c r="C110" s="240" t="s">
        <v>172</v>
      </c>
      <c r="D110" s="244" t="s">
        <v>139</v>
      </c>
      <c r="E110" s="245">
        <f t="array" ref="E110">SUM(IF(Nummerbuch!$B$5:$B$1171=A110,IF(Nummerbuch!$C$5:$C$1171=B110,IF(Nummerbuch!$D$5:$D$1171=C110,IF(Nummerbuch!$E$5:$E$1171=D110,Nummerbuch!$H$5:$H$1171,0),0),0),0))</f>
        <v>0</v>
      </c>
      <c r="F110" s="246">
        <f t="array" ref="F110">COUNT(Nummerbuch!$B$5:$B$1004,IF(Nummerbuch!$B$5:$B$1004=A110,IF(Nummerbuch!$D$5:$D$1004=C110,IF(Nummerbuch!$E$5:$E$1004=D110,0))))</f>
        <v>0</v>
      </c>
      <c r="G110" s="247"/>
      <c r="H110" s="247"/>
      <c r="I110" s="31"/>
    </row>
    <row r="111" spans="1:9" ht="15" customHeight="1" x14ac:dyDescent="0.2">
      <c r="A111" s="251" t="s">
        <v>63</v>
      </c>
      <c r="B111" s="240" t="s">
        <v>170</v>
      </c>
      <c r="C111" s="240" t="s">
        <v>172</v>
      </c>
      <c r="D111" s="244">
        <v>4</v>
      </c>
      <c r="E111" s="245">
        <f t="array" ref="E111">SUM(IF(Nummerbuch!$B$5:$B$1171=A111,IF(Nummerbuch!$C$5:$C$1171=B111,IF(Nummerbuch!$D$5:$D$1171=C111,IF(Nummerbuch!$E$5:$E$1171=D111,Nummerbuch!$H$5:$H$1171,0),0),0),0))</f>
        <v>0</v>
      </c>
      <c r="F111" s="246">
        <f t="array" ref="F111">COUNT(Nummerbuch!$B$5:$B$1004,IF(Nummerbuch!$B$5:$B$1004=A111,IF(Nummerbuch!$D$5:$D$1004=C111,IF(Nummerbuch!$E$5:$E$1004=D111,0))))</f>
        <v>0</v>
      </c>
      <c r="G111" s="247"/>
      <c r="H111" s="247"/>
      <c r="I111" s="31"/>
    </row>
    <row r="112" spans="1:9" ht="15" customHeight="1" x14ac:dyDescent="0.2">
      <c r="A112" s="251" t="s">
        <v>63</v>
      </c>
      <c r="B112" s="240" t="s">
        <v>170</v>
      </c>
      <c r="C112" s="240" t="s">
        <v>172</v>
      </c>
      <c r="D112" s="244">
        <v>5</v>
      </c>
      <c r="E112" s="245">
        <f t="array" ref="E112">SUM(IF(Nummerbuch!$B$5:$B$1171=A112,IF(Nummerbuch!$C$5:$C$1171=B112,IF(Nummerbuch!$D$5:$D$1171=C112,IF(Nummerbuch!$E$5:$E$1171=D112,Nummerbuch!$H$5:$H$1171,0),0),0),0))</f>
        <v>0</v>
      </c>
      <c r="F112" s="246">
        <f t="array" ref="F112">COUNT(Nummerbuch!$B$5:$B$1004,IF(Nummerbuch!$B$5:$B$1004=A112,IF(Nummerbuch!$D$5:$D$1004=C112,IF(Nummerbuch!$E$5:$E$1004=D112,0))))</f>
        <v>0</v>
      </c>
      <c r="G112" s="247"/>
      <c r="H112" s="247"/>
      <c r="I112" s="31"/>
    </row>
    <row r="113" spans="1:9" ht="15" customHeight="1" x14ac:dyDescent="0.2">
      <c r="A113" s="251" t="s">
        <v>63</v>
      </c>
      <c r="B113" s="240" t="s">
        <v>170</v>
      </c>
      <c r="C113" s="240" t="s">
        <v>172</v>
      </c>
      <c r="D113" s="244">
        <v>6</v>
      </c>
      <c r="E113" s="245">
        <f t="array" ref="E113">SUM(IF(Nummerbuch!$B$5:$B$1171=A113,IF(Nummerbuch!$C$5:$C$1171=B113,IF(Nummerbuch!$D$5:$D$1171=C113,IF(Nummerbuch!$E$5:$E$1171=D113,Nummerbuch!$H$5:$H$1171,0),0),0),0))</f>
        <v>0</v>
      </c>
      <c r="F113" s="246">
        <f t="array" ref="F113">COUNT(Nummerbuch!$B$5:$B$1004,IF(Nummerbuch!$B$5:$B$1004=A113,IF(Nummerbuch!$D$5:$D$1004=C113,IF(Nummerbuch!$E$5:$E$1004=D113,0))))</f>
        <v>0</v>
      </c>
      <c r="G113" s="579">
        <f>SUM(F104:F113)</f>
        <v>0</v>
      </c>
      <c r="H113" s="580">
        <f>SUM(E104:E113)</f>
        <v>0</v>
      </c>
      <c r="I113" s="31"/>
    </row>
    <row r="114" spans="1:9" ht="15" customHeight="1" x14ac:dyDescent="0.2">
      <c r="A114" s="251" t="s">
        <v>63</v>
      </c>
      <c r="B114" s="240" t="s">
        <v>170</v>
      </c>
      <c r="C114" s="240" t="s">
        <v>179</v>
      </c>
      <c r="D114" s="244" t="s">
        <v>97</v>
      </c>
      <c r="E114" s="245">
        <f t="array" ref="E114">SUM(IF(Nummerbuch!$B$5:$B$1171=A114,IF(Nummerbuch!$C$5:$C$1171=B114,IF(Nummerbuch!$D$5:$D$1171=C114,IF(Nummerbuch!$E$5:$E$1171=D114,Nummerbuch!$H$5:$H$1171,0),0),0),0))</f>
        <v>0</v>
      </c>
      <c r="F114" s="246">
        <f t="array" ref="F114">COUNT(Nummerbuch!$B$5:$B$1004,IF(Nummerbuch!$B$5:$B$1004=A114,IF(Nummerbuch!$D$5:$D$1004=C114,IF(Nummerbuch!$E$5:$E$1004=D114,0))))</f>
        <v>0</v>
      </c>
      <c r="G114" s="247"/>
      <c r="H114" s="247"/>
      <c r="I114" s="31"/>
    </row>
    <row r="115" spans="1:9" ht="15" customHeight="1" x14ac:dyDescent="0.2">
      <c r="A115" s="251" t="s">
        <v>63</v>
      </c>
      <c r="B115" s="240" t="s">
        <v>170</v>
      </c>
      <c r="C115" s="240" t="s">
        <v>179</v>
      </c>
      <c r="D115" s="244" t="s">
        <v>108</v>
      </c>
      <c r="E115" s="245">
        <f t="array" ref="E115">SUM(IF(Nummerbuch!$B$5:$B$1171=A115,IF(Nummerbuch!$C$5:$C$1171=B115,IF(Nummerbuch!$D$5:$D$1171=C115,IF(Nummerbuch!$E$5:$E$1171=D115,Nummerbuch!$H$5:$H$1171,0),0),0),0))</f>
        <v>0</v>
      </c>
      <c r="F115" s="246">
        <f t="array" ref="F115">COUNT(Nummerbuch!$B$5:$B$1004,IF(Nummerbuch!$B$5:$B$1004=A115,IF(Nummerbuch!$D$5:$D$1004=C115,IF(Nummerbuch!$E$5:$E$1004=D115,0))))</f>
        <v>0</v>
      </c>
      <c r="G115" s="247"/>
      <c r="H115" s="247"/>
      <c r="I115" s="31"/>
    </row>
    <row r="116" spans="1:9" ht="15" customHeight="1" x14ac:dyDescent="0.2">
      <c r="A116" s="251" t="s">
        <v>63</v>
      </c>
      <c r="B116" s="240" t="s">
        <v>170</v>
      </c>
      <c r="C116" s="240" t="s">
        <v>179</v>
      </c>
      <c r="D116" s="244" t="s">
        <v>113</v>
      </c>
      <c r="E116" s="245">
        <f t="array" ref="E116">SUM(IF(Nummerbuch!$B$5:$B$1171=A116,IF(Nummerbuch!$C$5:$C$1171=B116,IF(Nummerbuch!$D$5:$D$1171=C116,IF(Nummerbuch!$E$5:$E$1171=D116,Nummerbuch!$H$5:$H$1171,0),0),0),0))</f>
        <v>0</v>
      </c>
      <c r="F116" s="246">
        <f t="array" ref="F116">COUNT(Nummerbuch!$B$5:$B$1004,IF(Nummerbuch!$B$5:$B$1004=A116,IF(Nummerbuch!$D$5:$D$1004=C116,IF(Nummerbuch!$E$5:$E$1004=D116,0))))</f>
        <v>0</v>
      </c>
      <c r="G116" s="247"/>
      <c r="H116" s="247"/>
      <c r="I116" s="31"/>
    </row>
    <row r="117" spans="1:9" ht="15" customHeight="1" x14ac:dyDescent="0.2">
      <c r="A117" s="251" t="s">
        <v>63</v>
      </c>
      <c r="B117" s="240" t="s">
        <v>170</v>
      </c>
      <c r="C117" s="240" t="s">
        <v>179</v>
      </c>
      <c r="D117" s="244" t="s">
        <v>120</v>
      </c>
      <c r="E117" s="245">
        <f t="array" ref="E117">SUM(IF(Nummerbuch!$B$5:$B$1171=A117,IF(Nummerbuch!$C$5:$C$1171=B117,IF(Nummerbuch!$D$5:$D$1171=C117,IF(Nummerbuch!$E$5:$E$1171=D117,Nummerbuch!$H$5:$H$1171,0),0),0),0))</f>
        <v>0</v>
      </c>
      <c r="F117" s="246">
        <f t="array" ref="F117">COUNT(Nummerbuch!$B$5:$B$1004,IF(Nummerbuch!$B$5:$B$1004=A117,IF(Nummerbuch!$D$5:$D$1004=C117,IF(Nummerbuch!$E$5:$E$1004=D117,0))))</f>
        <v>0</v>
      </c>
      <c r="G117" s="247"/>
      <c r="H117" s="247"/>
      <c r="I117" s="31"/>
    </row>
    <row r="118" spans="1:9" ht="15" customHeight="1" x14ac:dyDescent="0.2">
      <c r="A118" s="251" t="s">
        <v>63</v>
      </c>
      <c r="B118" s="240" t="s">
        <v>170</v>
      </c>
      <c r="C118" s="240" t="s">
        <v>179</v>
      </c>
      <c r="D118" s="244" t="s">
        <v>131</v>
      </c>
      <c r="E118" s="245">
        <f t="array" ref="E118">SUM(IF(Nummerbuch!$B$5:$B$1171=A118,IF(Nummerbuch!$C$5:$C$1171=B118,IF(Nummerbuch!$D$5:$D$1171=C118,IF(Nummerbuch!$E$5:$E$1171=D118,Nummerbuch!$H$5:$H$1171,0),0),0),0))</f>
        <v>0</v>
      </c>
      <c r="F118" s="246">
        <f t="array" ref="F118">COUNT(Nummerbuch!$B$5:$B$1004,IF(Nummerbuch!$B$5:$B$1004=A118,IF(Nummerbuch!$D$5:$D$1004=C118,IF(Nummerbuch!$E$5:$E$1004=D118,0))))</f>
        <v>0</v>
      </c>
      <c r="G118" s="247"/>
      <c r="H118" s="247"/>
      <c r="I118" s="31"/>
    </row>
    <row r="119" spans="1:9" ht="15" customHeight="1" x14ac:dyDescent="0.2">
      <c r="A119" s="251" t="s">
        <v>63</v>
      </c>
      <c r="B119" s="240" t="s">
        <v>170</v>
      </c>
      <c r="C119" s="240" t="s">
        <v>179</v>
      </c>
      <c r="D119" s="244" t="s">
        <v>138</v>
      </c>
      <c r="E119" s="245">
        <f t="array" ref="E119">SUM(IF(Nummerbuch!$B$5:$B$1171=A119,IF(Nummerbuch!$C$5:$C$1171=B119,IF(Nummerbuch!$D$5:$D$1171=C119,IF(Nummerbuch!$E$5:$E$1171=D119,Nummerbuch!$H$5:$H$1171,0),0),0),0))</f>
        <v>0</v>
      </c>
      <c r="F119" s="246">
        <f t="array" ref="F119">COUNT(Nummerbuch!$B$5:$B$1004,IF(Nummerbuch!$B$5:$B$1004=A119,IF(Nummerbuch!$D$5:$D$1004=C119,IF(Nummerbuch!$E$5:$E$1004=D119,0))))</f>
        <v>0</v>
      </c>
      <c r="G119" s="247"/>
      <c r="H119" s="247"/>
      <c r="I119" s="31"/>
    </row>
    <row r="120" spans="1:9" ht="15" customHeight="1" x14ac:dyDescent="0.2">
      <c r="A120" s="251" t="s">
        <v>63</v>
      </c>
      <c r="B120" s="240" t="s">
        <v>170</v>
      </c>
      <c r="C120" s="240" t="s">
        <v>179</v>
      </c>
      <c r="D120" s="244" t="s">
        <v>139</v>
      </c>
      <c r="E120" s="245">
        <f t="array" ref="E120">SUM(IF(Nummerbuch!$B$5:$B$1171=A120,IF(Nummerbuch!$C$5:$C$1171=B120,IF(Nummerbuch!$D$5:$D$1171=C120,IF(Nummerbuch!$E$5:$E$1171=D120,Nummerbuch!$H$5:$H$1171,0),0),0),0))</f>
        <v>0</v>
      </c>
      <c r="F120" s="246">
        <f t="array" ref="F120">COUNT(Nummerbuch!$B$5:$B$1004,IF(Nummerbuch!$B$5:$B$1004=A120,IF(Nummerbuch!$D$5:$D$1004=C120,IF(Nummerbuch!$E$5:$E$1004=D120,0))))</f>
        <v>0</v>
      </c>
      <c r="G120" s="247"/>
      <c r="H120" s="247"/>
      <c r="I120" s="31"/>
    </row>
    <row r="121" spans="1:9" ht="15" customHeight="1" x14ac:dyDescent="0.2">
      <c r="A121" s="251" t="s">
        <v>63</v>
      </c>
      <c r="B121" s="240" t="s">
        <v>170</v>
      </c>
      <c r="C121" s="240" t="s">
        <v>179</v>
      </c>
      <c r="D121" s="244">
        <v>4</v>
      </c>
      <c r="E121" s="245">
        <f t="array" ref="E121">SUM(IF(Nummerbuch!$B$5:$B$1171=A121,IF(Nummerbuch!$C$5:$C$1171=B121,IF(Nummerbuch!$D$5:$D$1171=C121,IF(Nummerbuch!$E$5:$E$1171=D121,Nummerbuch!$H$5:$H$1171,0),0),0),0))</f>
        <v>0</v>
      </c>
      <c r="F121" s="246">
        <f t="array" ref="F121">COUNT(Nummerbuch!$B$5:$B$1004,IF(Nummerbuch!$B$5:$B$1004=A121,IF(Nummerbuch!$D$5:$D$1004=C121,IF(Nummerbuch!$E$5:$E$1004=D121,0))))</f>
        <v>0</v>
      </c>
      <c r="G121" s="247"/>
      <c r="H121" s="247"/>
      <c r="I121" s="31"/>
    </row>
    <row r="122" spans="1:9" ht="15" customHeight="1" x14ac:dyDescent="0.2">
      <c r="A122" s="251" t="s">
        <v>63</v>
      </c>
      <c r="B122" s="240" t="s">
        <v>170</v>
      </c>
      <c r="C122" s="240" t="s">
        <v>179</v>
      </c>
      <c r="D122" s="244">
        <v>5</v>
      </c>
      <c r="E122" s="245">
        <f t="array" ref="E122">SUM(IF(Nummerbuch!$B$5:$B$1171=A122,IF(Nummerbuch!$C$5:$C$1171=B122,IF(Nummerbuch!$D$5:$D$1171=C122,IF(Nummerbuch!$E$5:$E$1171=D122,Nummerbuch!$H$5:$H$1171,0),0),0),0))</f>
        <v>0</v>
      </c>
      <c r="F122" s="246">
        <f t="array" ref="F122">COUNT(Nummerbuch!$B$5:$B$1004,IF(Nummerbuch!$B$5:$B$1004=A122,IF(Nummerbuch!$D$5:$D$1004=C122,IF(Nummerbuch!$E$5:$E$1004=D122,0))))</f>
        <v>0</v>
      </c>
      <c r="G122" s="247"/>
      <c r="H122" s="247"/>
      <c r="I122" s="31"/>
    </row>
    <row r="123" spans="1:9" ht="15" customHeight="1" x14ac:dyDescent="0.2">
      <c r="A123" s="251" t="s">
        <v>63</v>
      </c>
      <c r="B123" s="240" t="s">
        <v>170</v>
      </c>
      <c r="C123" s="240" t="s">
        <v>179</v>
      </c>
      <c r="D123" s="244">
        <v>6</v>
      </c>
      <c r="E123" s="245">
        <f t="array" ref="E123">SUM(IF(Nummerbuch!$B$5:$B$1171=A123,IF(Nummerbuch!$C$5:$C$1171=B123,IF(Nummerbuch!$D$5:$D$1171=C123,IF(Nummerbuch!$E$5:$E$1171=D123,Nummerbuch!$H$5:$H$1171,0),0),0),0))</f>
        <v>0</v>
      </c>
      <c r="F123" s="246">
        <f t="array" ref="F123">COUNT(Nummerbuch!$B$5:$B$1004,IF(Nummerbuch!$B$5:$B$1004=A123,IF(Nummerbuch!$D$5:$D$1004=C123,IF(Nummerbuch!$E$5:$E$1004=D123,0))))</f>
        <v>0</v>
      </c>
      <c r="G123" s="579">
        <f>SUM(F114:F123)</f>
        <v>0</v>
      </c>
      <c r="H123" s="580">
        <f>SUM(E114:E123)</f>
        <v>0</v>
      </c>
      <c r="I123" s="31"/>
    </row>
    <row r="124" spans="1:9" ht="15" customHeight="1" x14ac:dyDescent="0.2">
      <c r="A124" s="251" t="s">
        <v>63</v>
      </c>
      <c r="B124" s="240" t="s">
        <v>170</v>
      </c>
      <c r="C124" s="240" t="s">
        <v>173</v>
      </c>
      <c r="D124" s="244" t="s">
        <v>97</v>
      </c>
      <c r="E124" s="245">
        <f t="array" ref="E124">SUM(IF(Nummerbuch!$B$5:$B$1171=A124,IF(Nummerbuch!$C$5:$C$1171=B124,IF(Nummerbuch!$D$5:$D$1171=C124,IF(Nummerbuch!$E$5:$E$1171=D124,Nummerbuch!$H$5:$H$1171,0),0),0),0))</f>
        <v>0</v>
      </c>
      <c r="F124" s="246">
        <f t="array" ref="F124">COUNT(Nummerbuch!$B$5:$B$1004,IF(Nummerbuch!$B$5:$B$1004=A124,IF(Nummerbuch!$D$5:$D$1004=C124,IF(Nummerbuch!$E$5:$E$1004=D124,0))))</f>
        <v>0</v>
      </c>
      <c r="G124" s="247"/>
      <c r="H124" s="247"/>
      <c r="I124" s="31"/>
    </row>
    <row r="125" spans="1:9" ht="15" customHeight="1" x14ac:dyDescent="0.2">
      <c r="A125" s="251" t="s">
        <v>63</v>
      </c>
      <c r="B125" s="240" t="s">
        <v>170</v>
      </c>
      <c r="C125" s="240" t="s">
        <v>173</v>
      </c>
      <c r="D125" s="244" t="s">
        <v>108</v>
      </c>
      <c r="E125" s="245">
        <f t="array" ref="E125">SUM(IF(Nummerbuch!$B$5:$B$1171=A125,IF(Nummerbuch!$C$5:$C$1171=B125,IF(Nummerbuch!$D$5:$D$1171=C125,IF(Nummerbuch!$E$5:$E$1171=D125,Nummerbuch!$H$5:$H$1171,0),0),0),0))</f>
        <v>0</v>
      </c>
      <c r="F125" s="246">
        <f t="array" ref="F125">COUNT(Nummerbuch!$B$5:$B$1004,IF(Nummerbuch!$B$5:$B$1004=A125,IF(Nummerbuch!$D$5:$D$1004=C125,IF(Nummerbuch!$E$5:$E$1004=D125,0))))</f>
        <v>0</v>
      </c>
      <c r="G125" s="247"/>
      <c r="H125" s="247"/>
      <c r="I125" s="31"/>
    </row>
    <row r="126" spans="1:9" ht="15" customHeight="1" x14ac:dyDescent="0.2">
      <c r="A126" s="251" t="s">
        <v>63</v>
      </c>
      <c r="B126" s="240" t="s">
        <v>170</v>
      </c>
      <c r="C126" s="240" t="s">
        <v>173</v>
      </c>
      <c r="D126" s="244" t="s">
        <v>113</v>
      </c>
      <c r="E126" s="245">
        <f t="array" ref="E126">SUM(IF(Nummerbuch!$B$5:$B$1171=A126,IF(Nummerbuch!$C$5:$C$1171=B126,IF(Nummerbuch!$D$5:$D$1171=C126,IF(Nummerbuch!$E$5:$E$1171=D126,Nummerbuch!$H$5:$H$1171,0),0),0),0))</f>
        <v>0</v>
      </c>
      <c r="F126" s="246">
        <f t="array" ref="F126">COUNT(Nummerbuch!$B$5:$B$1004,IF(Nummerbuch!$B$5:$B$1004=A126,IF(Nummerbuch!$D$5:$D$1004=C126,IF(Nummerbuch!$E$5:$E$1004=D126,0))))</f>
        <v>0</v>
      </c>
      <c r="G126" s="247"/>
      <c r="H126" s="247"/>
      <c r="I126" s="31"/>
    </row>
    <row r="127" spans="1:9" ht="15" customHeight="1" x14ac:dyDescent="0.2">
      <c r="A127" s="251" t="s">
        <v>63</v>
      </c>
      <c r="B127" s="240" t="s">
        <v>170</v>
      </c>
      <c r="C127" s="240" t="s">
        <v>173</v>
      </c>
      <c r="D127" s="244" t="s">
        <v>120</v>
      </c>
      <c r="E127" s="245">
        <f t="array" ref="E127">SUM(IF(Nummerbuch!$B$5:$B$1171=A127,IF(Nummerbuch!$C$5:$C$1171=B127,IF(Nummerbuch!$D$5:$D$1171=C127,IF(Nummerbuch!$E$5:$E$1171=D127,Nummerbuch!$H$5:$H$1171,0),0),0),0))</f>
        <v>0</v>
      </c>
      <c r="F127" s="246">
        <f t="array" ref="F127">COUNT(Nummerbuch!$B$5:$B$1004,IF(Nummerbuch!$B$5:$B$1004=A127,IF(Nummerbuch!$D$5:$D$1004=C127,IF(Nummerbuch!$E$5:$E$1004=D127,0))))</f>
        <v>0</v>
      </c>
      <c r="G127" s="247"/>
      <c r="H127" s="247"/>
      <c r="I127" s="31"/>
    </row>
    <row r="128" spans="1:9" ht="15" customHeight="1" x14ac:dyDescent="0.2">
      <c r="A128" s="251" t="s">
        <v>63</v>
      </c>
      <c r="B128" s="240" t="s">
        <v>170</v>
      </c>
      <c r="C128" s="240" t="s">
        <v>173</v>
      </c>
      <c r="D128" s="244" t="s">
        <v>131</v>
      </c>
      <c r="E128" s="245">
        <f t="array" ref="E128">SUM(IF(Nummerbuch!$B$5:$B$1171=A128,IF(Nummerbuch!$C$5:$C$1171=B128,IF(Nummerbuch!$D$5:$D$1171=C128,IF(Nummerbuch!$E$5:$E$1171=D128,Nummerbuch!$H$5:$H$1171,0),0),0),0))</f>
        <v>0</v>
      </c>
      <c r="F128" s="246">
        <f t="array" ref="F128">COUNT(Nummerbuch!$B$5:$B$1004,IF(Nummerbuch!$B$5:$B$1004=A128,IF(Nummerbuch!$D$5:$D$1004=C128,IF(Nummerbuch!$E$5:$E$1004=D128,0))))</f>
        <v>0</v>
      </c>
      <c r="G128" s="247"/>
      <c r="H128" s="247"/>
      <c r="I128" s="31"/>
    </row>
    <row r="129" spans="1:9" ht="15" customHeight="1" x14ac:dyDescent="0.2">
      <c r="A129" s="251" t="s">
        <v>63</v>
      </c>
      <c r="B129" s="240" t="s">
        <v>170</v>
      </c>
      <c r="C129" s="240" t="s">
        <v>173</v>
      </c>
      <c r="D129" s="244" t="s">
        <v>138</v>
      </c>
      <c r="E129" s="245">
        <f t="array" ref="E129">SUM(IF(Nummerbuch!$B$5:$B$1171=A129,IF(Nummerbuch!$C$5:$C$1171=B129,IF(Nummerbuch!$D$5:$D$1171=C129,IF(Nummerbuch!$E$5:$E$1171=D129,Nummerbuch!$H$5:$H$1171,0),0),0),0))</f>
        <v>0</v>
      </c>
      <c r="F129" s="246">
        <f t="array" ref="F129">COUNT(Nummerbuch!$B$5:$B$1004,IF(Nummerbuch!$B$5:$B$1004=A129,IF(Nummerbuch!$D$5:$D$1004=C129,IF(Nummerbuch!$E$5:$E$1004=D129,0))))</f>
        <v>0</v>
      </c>
      <c r="G129" s="247"/>
      <c r="H129" s="247"/>
      <c r="I129" s="31"/>
    </row>
    <row r="130" spans="1:9" ht="15" customHeight="1" x14ac:dyDescent="0.2">
      <c r="A130" s="251" t="s">
        <v>63</v>
      </c>
      <c r="B130" s="240" t="s">
        <v>170</v>
      </c>
      <c r="C130" s="240" t="s">
        <v>173</v>
      </c>
      <c r="D130" s="244" t="s">
        <v>139</v>
      </c>
      <c r="E130" s="245">
        <f t="array" ref="E130">SUM(IF(Nummerbuch!$B$5:$B$1171=A130,IF(Nummerbuch!$C$5:$C$1171=B130,IF(Nummerbuch!$D$5:$D$1171=C130,IF(Nummerbuch!$E$5:$E$1171=D130,Nummerbuch!$H$5:$H$1171,0),0),0),0))</f>
        <v>0</v>
      </c>
      <c r="F130" s="246">
        <f t="array" ref="F130">COUNT(Nummerbuch!$B$5:$B$1004,IF(Nummerbuch!$B$5:$B$1004=A130,IF(Nummerbuch!$D$5:$D$1004=C130,IF(Nummerbuch!$E$5:$E$1004=D130,0))))</f>
        <v>0</v>
      </c>
      <c r="G130" s="247"/>
      <c r="H130" s="247"/>
      <c r="I130" s="31"/>
    </row>
    <row r="131" spans="1:9" ht="15" customHeight="1" x14ac:dyDescent="0.2">
      <c r="A131" s="251" t="s">
        <v>63</v>
      </c>
      <c r="B131" s="240" t="s">
        <v>170</v>
      </c>
      <c r="C131" s="240" t="s">
        <v>173</v>
      </c>
      <c r="D131" s="244">
        <v>4</v>
      </c>
      <c r="E131" s="245">
        <f t="array" ref="E131">SUM(IF(Nummerbuch!$B$5:$B$1171=A131,IF(Nummerbuch!$C$5:$C$1171=B131,IF(Nummerbuch!$D$5:$D$1171=C131,IF(Nummerbuch!$E$5:$E$1171=D131,Nummerbuch!$H$5:$H$1171,0),0),0),0))</f>
        <v>0</v>
      </c>
      <c r="F131" s="246">
        <f t="array" ref="F131">COUNT(Nummerbuch!$B$5:$B$1004,IF(Nummerbuch!$B$5:$B$1004=A131,IF(Nummerbuch!$D$5:$D$1004=C131,IF(Nummerbuch!$E$5:$E$1004=D131,0))))</f>
        <v>0</v>
      </c>
      <c r="G131" s="247"/>
      <c r="H131" s="247"/>
      <c r="I131" s="31"/>
    </row>
    <row r="132" spans="1:9" ht="15" customHeight="1" x14ac:dyDescent="0.2">
      <c r="A132" s="251" t="s">
        <v>63</v>
      </c>
      <c r="B132" s="240" t="s">
        <v>170</v>
      </c>
      <c r="C132" s="240" t="s">
        <v>173</v>
      </c>
      <c r="D132" s="244">
        <v>5</v>
      </c>
      <c r="E132" s="245">
        <f t="array" ref="E132">SUM(IF(Nummerbuch!$B$5:$B$1171=A132,IF(Nummerbuch!$C$5:$C$1171=B132,IF(Nummerbuch!$D$5:$D$1171=C132,IF(Nummerbuch!$E$5:$E$1171=D132,Nummerbuch!$H$5:$H$1171,0),0),0),0))</f>
        <v>0</v>
      </c>
      <c r="F132" s="246">
        <f t="array" ref="F132">COUNT(Nummerbuch!$B$5:$B$1004,IF(Nummerbuch!$B$5:$B$1004=A132,IF(Nummerbuch!$D$5:$D$1004=C132,IF(Nummerbuch!$E$5:$E$1004=D132,0))))</f>
        <v>0</v>
      </c>
      <c r="G132" s="247"/>
      <c r="H132" s="247"/>
      <c r="I132" s="31"/>
    </row>
    <row r="133" spans="1:9" ht="15" customHeight="1" x14ac:dyDescent="0.2">
      <c r="A133" s="251" t="s">
        <v>63</v>
      </c>
      <c r="B133" s="240" t="s">
        <v>170</v>
      </c>
      <c r="C133" s="240" t="s">
        <v>173</v>
      </c>
      <c r="D133" s="244">
        <v>6</v>
      </c>
      <c r="E133" s="245">
        <f t="array" ref="E133">SUM(IF(Nummerbuch!$B$5:$B$1171=A133,IF(Nummerbuch!$C$5:$C$1171=B133,IF(Nummerbuch!$D$5:$D$1171=C133,IF(Nummerbuch!$E$5:$E$1171=D133,Nummerbuch!$H$5:$H$1171,0),0),0),0))</f>
        <v>0</v>
      </c>
      <c r="F133" s="246">
        <f t="array" ref="F133">COUNT(Nummerbuch!$B$5:$B$1004,IF(Nummerbuch!$B$5:$B$1004=A133,IF(Nummerbuch!$D$5:$D$1004=C133,IF(Nummerbuch!$E$5:$E$1004=D133,0))))</f>
        <v>0</v>
      </c>
      <c r="G133" s="579">
        <f>SUM(F124:F133)</f>
        <v>0</v>
      </c>
      <c r="H133" s="580">
        <f>SUM(E124:E133)</f>
        <v>0</v>
      </c>
      <c r="I133" s="31"/>
    </row>
    <row r="134" spans="1:9" ht="15" customHeight="1" x14ac:dyDescent="0.2">
      <c r="A134" s="251" t="s">
        <v>65</v>
      </c>
      <c r="B134" s="240" t="s">
        <v>170</v>
      </c>
      <c r="C134" s="240" t="s">
        <v>171</v>
      </c>
      <c r="D134" s="244" t="s">
        <v>97</v>
      </c>
      <c r="E134" s="245">
        <f t="array" ref="E134">SUM(IF(Nummerbuch!$B$5:$B$1171=A134,IF(Nummerbuch!$C$5:$C$1171=B134,IF(Nummerbuch!$D$5:$D$1171=C134,IF(Nummerbuch!$E$5:$E$1171=D134,Nummerbuch!$H$5:$H$1171,0),0),0),0))</f>
        <v>0</v>
      </c>
      <c r="F134" s="246">
        <f t="array" ref="F134">COUNT(Nummerbuch!$B$5:$B$1004,IF(Nummerbuch!$B$5:$B$1004=A134,IF(Nummerbuch!$D$5:$D$1004=C134,IF(Nummerbuch!$E$5:$E$1004=D134,0))))</f>
        <v>0</v>
      </c>
      <c r="G134" s="247"/>
      <c r="H134" s="247"/>
      <c r="I134" s="31"/>
    </row>
    <row r="135" spans="1:9" ht="15" customHeight="1" x14ac:dyDescent="0.2">
      <c r="A135" s="251" t="s">
        <v>65</v>
      </c>
      <c r="B135" s="240" t="s">
        <v>170</v>
      </c>
      <c r="C135" s="240" t="s">
        <v>171</v>
      </c>
      <c r="D135" s="244" t="s">
        <v>108</v>
      </c>
      <c r="E135" s="245">
        <f t="array" ref="E135">SUM(IF(Nummerbuch!$B$5:$B$1171=A135,IF(Nummerbuch!$C$5:$C$1171=B135,IF(Nummerbuch!$D$5:$D$1171=C135,IF(Nummerbuch!$E$5:$E$1171=D135,Nummerbuch!$H$5:$H$1171,0),0),0),0))</f>
        <v>0</v>
      </c>
      <c r="F135" s="246">
        <f t="array" ref="F135">COUNT(Nummerbuch!$B$5:$B$1004,IF(Nummerbuch!$B$5:$B$1004=A135,IF(Nummerbuch!$D$5:$D$1004=C135,IF(Nummerbuch!$E$5:$E$1004=D135,0))))</f>
        <v>0</v>
      </c>
      <c r="G135" s="247"/>
      <c r="H135" s="247"/>
      <c r="I135" s="31"/>
    </row>
    <row r="136" spans="1:9" ht="15" customHeight="1" x14ac:dyDescent="0.2">
      <c r="A136" s="251" t="s">
        <v>65</v>
      </c>
      <c r="B136" s="240" t="s">
        <v>170</v>
      </c>
      <c r="C136" s="240" t="s">
        <v>171</v>
      </c>
      <c r="D136" s="244" t="s">
        <v>113</v>
      </c>
      <c r="E136" s="245">
        <f t="array" ref="E136">SUM(IF(Nummerbuch!$B$5:$B$1171=A136,IF(Nummerbuch!$C$5:$C$1171=B136,IF(Nummerbuch!$D$5:$D$1171=C136,IF(Nummerbuch!$E$5:$E$1171=D136,Nummerbuch!$H$5:$H$1171,0),0),0),0))</f>
        <v>0</v>
      </c>
      <c r="F136" s="246">
        <f t="array" ref="F136">COUNT(Nummerbuch!$B$5:$B$1004,IF(Nummerbuch!$B$5:$B$1004=A136,IF(Nummerbuch!$D$5:$D$1004=C136,IF(Nummerbuch!$E$5:$E$1004=D136,0))))</f>
        <v>0</v>
      </c>
      <c r="G136" s="247"/>
      <c r="H136" s="247"/>
      <c r="I136" s="31"/>
    </row>
    <row r="137" spans="1:9" ht="15" customHeight="1" x14ac:dyDescent="0.2">
      <c r="A137" s="251" t="s">
        <v>65</v>
      </c>
      <c r="B137" s="240" t="s">
        <v>170</v>
      </c>
      <c r="C137" s="240" t="s">
        <v>171</v>
      </c>
      <c r="D137" s="244" t="s">
        <v>120</v>
      </c>
      <c r="E137" s="245">
        <f t="array" ref="E137">SUM(IF(Nummerbuch!$B$5:$B$1171=A137,IF(Nummerbuch!$C$5:$C$1171=B137,IF(Nummerbuch!$D$5:$D$1171=C137,IF(Nummerbuch!$E$5:$E$1171=D137,Nummerbuch!$H$5:$H$1171,0),0),0),0))</f>
        <v>0</v>
      </c>
      <c r="F137" s="246">
        <f t="array" ref="F137">COUNT(Nummerbuch!$B$5:$B$1004,IF(Nummerbuch!$B$5:$B$1004=A137,IF(Nummerbuch!$D$5:$D$1004=C137,IF(Nummerbuch!$E$5:$E$1004=D137,0))))</f>
        <v>0</v>
      </c>
      <c r="G137" s="247"/>
      <c r="H137" s="247"/>
      <c r="I137" s="31"/>
    </row>
    <row r="138" spans="1:9" ht="15" customHeight="1" x14ac:dyDescent="0.2">
      <c r="A138" s="251" t="s">
        <v>65</v>
      </c>
      <c r="B138" s="240" t="s">
        <v>170</v>
      </c>
      <c r="C138" s="240" t="s">
        <v>171</v>
      </c>
      <c r="D138" s="244" t="s">
        <v>131</v>
      </c>
      <c r="E138" s="245">
        <f t="array" ref="E138">SUM(IF(Nummerbuch!$B$5:$B$1171=A138,IF(Nummerbuch!$C$5:$C$1171=B138,IF(Nummerbuch!$D$5:$D$1171=C138,IF(Nummerbuch!$E$5:$E$1171=D138,Nummerbuch!$H$5:$H$1171,0),0),0),0))</f>
        <v>0</v>
      </c>
      <c r="F138" s="246">
        <f t="array" ref="F138">COUNT(Nummerbuch!$B$5:$B$1004,IF(Nummerbuch!$B$5:$B$1004=A138,IF(Nummerbuch!$D$5:$D$1004=C138,IF(Nummerbuch!$E$5:$E$1004=D138,0))))</f>
        <v>0</v>
      </c>
      <c r="G138" s="247"/>
      <c r="H138" s="247"/>
      <c r="I138" s="31"/>
    </row>
    <row r="139" spans="1:9" ht="15" customHeight="1" x14ac:dyDescent="0.2">
      <c r="A139" s="251" t="s">
        <v>65</v>
      </c>
      <c r="B139" s="240" t="s">
        <v>170</v>
      </c>
      <c r="C139" s="240" t="s">
        <v>171</v>
      </c>
      <c r="D139" s="244" t="s">
        <v>138</v>
      </c>
      <c r="E139" s="245">
        <f t="array" ref="E139">SUM(IF(Nummerbuch!$B$5:$B$1171=A139,IF(Nummerbuch!$C$5:$C$1171=B139,IF(Nummerbuch!$D$5:$D$1171=C139,IF(Nummerbuch!$E$5:$E$1171=D139,Nummerbuch!$H$5:$H$1171,0),0),0),0))</f>
        <v>0</v>
      </c>
      <c r="F139" s="246">
        <f t="array" ref="F139">COUNT(Nummerbuch!$B$5:$B$1004,IF(Nummerbuch!$B$5:$B$1004=A139,IF(Nummerbuch!$D$5:$D$1004=C139,IF(Nummerbuch!$E$5:$E$1004=D139,0))))</f>
        <v>0</v>
      </c>
      <c r="G139" s="247"/>
      <c r="H139" s="247"/>
      <c r="I139" s="31"/>
    </row>
    <row r="140" spans="1:9" ht="15" customHeight="1" x14ac:dyDescent="0.2">
      <c r="A140" s="251" t="s">
        <v>65</v>
      </c>
      <c r="B140" s="240" t="s">
        <v>170</v>
      </c>
      <c r="C140" s="240" t="s">
        <v>171</v>
      </c>
      <c r="D140" s="244" t="s">
        <v>139</v>
      </c>
      <c r="E140" s="245">
        <f t="array" ref="E140">SUM(IF(Nummerbuch!$B$5:$B$1171=A140,IF(Nummerbuch!$C$5:$C$1171=B140,IF(Nummerbuch!$D$5:$D$1171=C140,IF(Nummerbuch!$E$5:$E$1171=D140,Nummerbuch!$H$5:$H$1171,0),0),0),0))</f>
        <v>0</v>
      </c>
      <c r="F140" s="246">
        <f t="array" ref="F140">COUNT(Nummerbuch!$B$5:$B$1004,IF(Nummerbuch!$B$5:$B$1004=A140,IF(Nummerbuch!$D$5:$D$1004=C140,IF(Nummerbuch!$E$5:$E$1004=D140,0))))</f>
        <v>0</v>
      </c>
      <c r="G140" s="247"/>
      <c r="H140" s="247"/>
      <c r="I140" s="31"/>
    </row>
    <row r="141" spans="1:9" ht="15" customHeight="1" x14ac:dyDescent="0.2">
      <c r="A141" s="251" t="s">
        <v>65</v>
      </c>
      <c r="B141" s="240" t="s">
        <v>170</v>
      </c>
      <c r="C141" s="240" t="s">
        <v>171</v>
      </c>
      <c r="D141" s="244">
        <v>4</v>
      </c>
      <c r="E141" s="245">
        <f t="array" ref="E141">SUM(IF(Nummerbuch!$B$5:$B$1171=A141,IF(Nummerbuch!$C$5:$C$1171=B141,IF(Nummerbuch!$D$5:$D$1171=C141,IF(Nummerbuch!$E$5:$E$1171=D141,Nummerbuch!$H$5:$H$1171,0),0),0),0))</f>
        <v>0</v>
      </c>
      <c r="F141" s="246">
        <f t="array" ref="F141">COUNT(Nummerbuch!$B$5:$B$1004,IF(Nummerbuch!$B$5:$B$1004=A141,IF(Nummerbuch!$D$5:$D$1004=C141,IF(Nummerbuch!$E$5:$E$1004=D141,0))))</f>
        <v>0</v>
      </c>
      <c r="G141" s="247"/>
      <c r="H141" s="247"/>
      <c r="I141" s="31"/>
    </row>
    <row r="142" spans="1:9" ht="15" customHeight="1" x14ac:dyDescent="0.2">
      <c r="A142" s="251" t="s">
        <v>65</v>
      </c>
      <c r="B142" s="240" t="s">
        <v>170</v>
      </c>
      <c r="C142" s="240" t="s">
        <v>171</v>
      </c>
      <c r="D142" s="244">
        <v>5</v>
      </c>
      <c r="E142" s="245">
        <f t="array" ref="E142">SUM(IF(Nummerbuch!$B$5:$B$1171=A142,IF(Nummerbuch!$C$5:$C$1171=B142,IF(Nummerbuch!$D$5:$D$1171=C142,IF(Nummerbuch!$E$5:$E$1171=D142,Nummerbuch!$H$5:$H$1171,0),0),0),0))</f>
        <v>0</v>
      </c>
      <c r="F142" s="246">
        <f t="array" ref="F142">COUNT(Nummerbuch!$B$5:$B$1004,IF(Nummerbuch!$B$5:$B$1004=A142,IF(Nummerbuch!$D$5:$D$1004=C142,IF(Nummerbuch!$E$5:$E$1004=D142,0))))</f>
        <v>0</v>
      </c>
      <c r="G142" s="247"/>
      <c r="H142" s="247"/>
      <c r="I142" s="31"/>
    </row>
    <row r="143" spans="1:9" ht="15" customHeight="1" x14ac:dyDescent="0.2">
      <c r="A143" s="251" t="s">
        <v>65</v>
      </c>
      <c r="B143" s="240" t="s">
        <v>170</v>
      </c>
      <c r="C143" s="240" t="s">
        <v>171</v>
      </c>
      <c r="D143" s="244">
        <v>6</v>
      </c>
      <c r="E143" s="245">
        <f t="array" ref="E143">SUM(IF(Nummerbuch!$B$5:$B$1171=A143,IF(Nummerbuch!$C$5:$C$1171=B143,IF(Nummerbuch!$D$5:$D$1171=C143,IF(Nummerbuch!$E$5:$E$1171=D143,Nummerbuch!$H$5:$H$1171,0),0),0),0))</f>
        <v>0</v>
      </c>
      <c r="F143" s="246">
        <f t="array" ref="F143">COUNT(Nummerbuch!$B$5:$B$1004,IF(Nummerbuch!$B$5:$B$1004=A143,IF(Nummerbuch!$D$5:$D$1004=C143,IF(Nummerbuch!$E$5:$E$1004=D143,0))))</f>
        <v>0</v>
      </c>
      <c r="G143" s="581">
        <f>SUM(F134:F143)</f>
        <v>0</v>
      </c>
      <c r="H143" s="582">
        <f>SUM(E134:E143)</f>
        <v>0</v>
      </c>
      <c r="I143" s="31"/>
    </row>
    <row r="144" spans="1:9" ht="15" customHeight="1" x14ac:dyDescent="0.2">
      <c r="A144" s="251" t="s">
        <v>65</v>
      </c>
      <c r="B144" s="240" t="s">
        <v>170</v>
      </c>
      <c r="C144" s="240" t="s">
        <v>172</v>
      </c>
      <c r="D144" s="244" t="s">
        <v>97</v>
      </c>
      <c r="E144" s="245">
        <f t="array" ref="E144">SUM(IF(Nummerbuch!$B$5:$B$1171=A144,IF(Nummerbuch!$C$5:$C$1171=B144,IF(Nummerbuch!$D$5:$D$1171=C144,IF(Nummerbuch!$E$5:$E$1171=D144,Nummerbuch!$H$5:$H$1171,0),0),0),0))</f>
        <v>0</v>
      </c>
      <c r="F144" s="246">
        <f t="array" ref="F144">COUNT(Nummerbuch!$B$5:$B$1004,IF(Nummerbuch!$B$5:$B$1004=A144,IF(Nummerbuch!$D$5:$D$1004=C144,IF(Nummerbuch!$E$5:$E$1004=D144,0))))</f>
        <v>0</v>
      </c>
      <c r="G144" s="247"/>
      <c r="H144" s="247"/>
      <c r="I144" s="31"/>
    </row>
    <row r="145" spans="1:9" ht="15" customHeight="1" x14ac:dyDescent="0.2">
      <c r="A145" s="251" t="s">
        <v>65</v>
      </c>
      <c r="B145" s="240" t="s">
        <v>170</v>
      </c>
      <c r="C145" s="240" t="s">
        <v>172</v>
      </c>
      <c r="D145" s="244" t="s">
        <v>108</v>
      </c>
      <c r="E145" s="245">
        <f t="array" ref="E145">SUM(IF(Nummerbuch!$B$5:$B$1171=A145,IF(Nummerbuch!$C$5:$C$1171=B145,IF(Nummerbuch!$D$5:$D$1171=C145,IF(Nummerbuch!$E$5:$E$1171=D145,Nummerbuch!$H$5:$H$1171,0),0),0),0))</f>
        <v>0</v>
      </c>
      <c r="F145" s="246">
        <f t="array" ref="F145">COUNT(Nummerbuch!$B$5:$B$1004,IF(Nummerbuch!$B$5:$B$1004=A145,IF(Nummerbuch!$D$5:$D$1004=C145,IF(Nummerbuch!$E$5:$E$1004=D145,0))))</f>
        <v>0</v>
      </c>
      <c r="G145" s="247"/>
      <c r="H145" s="247"/>
      <c r="I145" s="31"/>
    </row>
    <row r="146" spans="1:9" ht="15" customHeight="1" x14ac:dyDescent="0.2">
      <c r="A146" s="251" t="s">
        <v>65</v>
      </c>
      <c r="B146" s="240" t="s">
        <v>170</v>
      </c>
      <c r="C146" s="240" t="s">
        <v>172</v>
      </c>
      <c r="D146" s="244" t="s">
        <v>113</v>
      </c>
      <c r="E146" s="245">
        <f t="array" ref="E146">SUM(IF(Nummerbuch!$B$5:$B$1171=A146,IF(Nummerbuch!$C$5:$C$1171=B146,IF(Nummerbuch!$D$5:$D$1171=C146,IF(Nummerbuch!$E$5:$E$1171=D146,Nummerbuch!$H$5:$H$1171,0),0),0),0))</f>
        <v>0</v>
      </c>
      <c r="F146" s="246">
        <f t="array" ref="F146">COUNT(Nummerbuch!$B$5:$B$1004,IF(Nummerbuch!$B$5:$B$1004=A146,IF(Nummerbuch!$D$5:$D$1004=C146,IF(Nummerbuch!$E$5:$E$1004=D146,0))))</f>
        <v>0</v>
      </c>
      <c r="G146" s="247"/>
      <c r="H146" s="247"/>
      <c r="I146" s="31"/>
    </row>
    <row r="147" spans="1:9" ht="15" customHeight="1" x14ac:dyDescent="0.2">
      <c r="A147" s="251" t="s">
        <v>65</v>
      </c>
      <c r="B147" s="240" t="s">
        <v>170</v>
      </c>
      <c r="C147" s="240" t="s">
        <v>172</v>
      </c>
      <c r="D147" s="244" t="s">
        <v>120</v>
      </c>
      <c r="E147" s="245">
        <f t="array" ref="E147">SUM(IF(Nummerbuch!$B$5:$B$1171=A147,IF(Nummerbuch!$C$5:$C$1171=B147,IF(Nummerbuch!$D$5:$D$1171=C147,IF(Nummerbuch!$E$5:$E$1171=D147,Nummerbuch!$H$5:$H$1171,0),0),0),0))</f>
        <v>0.56999999999999995</v>
      </c>
      <c r="F147" s="246">
        <f t="array" ref="F147">COUNT(Nummerbuch!$B$5:$B$1004,IF(Nummerbuch!$B$5:$B$1004=A147,IF(Nummerbuch!$D$5:$D$1004=C147,IF(Nummerbuch!$E$5:$E$1004=D147,0))))</f>
        <v>1</v>
      </c>
      <c r="G147" s="247"/>
      <c r="H147" s="247"/>
      <c r="I147" s="31"/>
    </row>
    <row r="148" spans="1:9" ht="15" customHeight="1" x14ac:dyDescent="0.2">
      <c r="A148" s="251" t="s">
        <v>65</v>
      </c>
      <c r="B148" s="240" t="s">
        <v>170</v>
      </c>
      <c r="C148" s="240" t="s">
        <v>172</v>
      </c>
      <c r="D148" s="244" t="s">
        <v>131</v>
      </c>
      <c r="E148" s="245">
        <f t="array" ref="E148">SUM(IF(Nummerbuch!$B$5:$B$1171=A148,IF(Nummerbuch!$C$5:$C$1171=B148,IF(Nummerbuch!$D$5:$D$1171=C148,IF(Nummerbuch!$E$5:$E$1171=D148,Nummerbuch!$H$5:$H$1171,0),0),0),0))</f>
        <v>0</v>
      </c>
      <c r="F148" s="246">
        <f t="array" ref="F148">COUNT(Nummerbuch!$B$5:$B$1004,IF(Nummerbuch!$B$5:$B$1004=A148,IF(Nummerbuch!$D$5:$D$1004=C148,IF(Nummerbuch!$E$5:$E$1004=D148,0))))</f>
        <v>0</v>
      </c>
      <c r="G148" s="247"/>
      <c r="H148" s="247"/>
      <c r="I148" s="31"/>
    </row>
    <row r="149" spans="1:9" ht="15" customHeight="1" x14ac:dyDescent="0.2">
      <c r="A149" s="251" t="s">
        <v>65</v>
      </c>
      <c r="B149" s="240" t="s">
        <v>170</v>
      </c>
      <c r="C149" s="240" t="s">
        <v>172</v>
      </c>
      <c r="D149" s="244" t="s">
        <v>138</v>
      </c>
      <c r="E149" s="245">
        <f t="array" ref="E149">SUM(IF(Nummerbuch!$B$5:$B$1171=A149,IF(Nummerbuch!$C$5:$C$1171=B149,IF(Nummerbuch!$D$5:$D$1171=C149,IF(Nummerbuch!$E$5:$E$1171=D149,Nummerbuch!$H$5:$H$1171,0),0),0),0))</f>
        <v>0</v>
      </c>
      <c r="F149" s="246">
        <f t="array" ref="F149">COUNT(Nummerbuch!$B$5:$B$1004,IF(Nummerbuch!$B$5:$B$1004=A149,IF(Nummerbuch!$D$5:$D$1004=C149,IF(Nummerbuch!$E$5:$E$1004=D149,0))))</f>
        <v>0</v>
      </c>
      <c r="G149" s="247"/>
      <c r="H149" s="247"/>
      <c r="I149" s="31"/>
    </row>
    <row r="150" spans="1:9" ht="15" customHeight="1" x14ac:dyDescent="0.2">
      <c r="A150" s="251" t="s">
        <v>65</v>
      </c>
      <c r="B150" s="240" t="s">
        <v>170</v>
      </c>
      <c r="C150" s="240" t="s">
        <v>172</v>
      </c>
      <c r="D150" s="244" t="s">
        <v>139</v>
      </c>
      <c r="E150" s="245">
        <f t="array" ref="E150">SUM(IF(Nummerbuch!$B$5:$B$1171=A150,IF(Nummerbuch!$C$5:$C$1171=B150,IF(Nummerbuch!$D$5:$D$1171=C150,IF(Nummerbuch!$E$5:$E$1171=D150,Nummerbuch!$H$5:$H$1171,0),0),0),0))</f>
        <v>0</v>
      </c>
      <c r="F150" s="246">
        <f t="array" ref="F150">COUNT(Nummerbuch!$B$5:$B$1004,IF(Nummerbuch!$B$5:$B$1004=A150,IF(Nummerbuch!$D$5:$D$1004=C150,IF(Nummerbuch!$E$5:$E$1004=D150,0))))</f>
        <v>0</v>
      </c>
      <c r="G150" s="247"/>
      <c r="H150" s="247"/>
      <c r="I150" s="31"/>
    </row>
    <row r="151" spans="1:9" ht="15" customHeight="1" x14ac:dyDescent="0.2">
      <c r="A151" s="251" t="s">
        <v>65</v>
      </c>
      <c r="B151" s="240" t="s">
        <v>170</v>
      </c>
      <c r="C151" s="240" t="s">
        <v>172</v>
      </c>
      <c r="D151" s="244">
        <v>4</v>
      </c>
      <c r="E151" s="245">
        <f t="array" ref="E151">SUM(IF(Nummerbuch!$B$5:$B$1171=A151,IF(Nummerbuch!$C$5:$C$1171=B151,IF(Nummerbuch!$D$5:$D$1171=C151,IF(Nummerbuch!$E$5:$E$1171=D151,Nummerbuch!$H$5:$H$1171,0),0),0),0))</f>
        <v>0</v>
      </c>
      <c r="F151" s="246">
        <f t="array" ref="F151">COUNT(Nummerbuch!$B$5:$B$1004,IF(Nummerbuch!$B$5:$B$1004=A151,IF(Nummerbuch!$D$5:$D$1004=C151,IF(Nummerbuch!$E$5:$E$1004=D151,0))))</f>
        <v>0</v>
      </c>
      <c r="G151" s="247"/>
      <c r="H151" s="247"/>
      <c r="I151" s="31"/>
    </row>
    <row r="152" spans="1:9" ht="15" customHeight="1" x14ac:dyDescent="0.2">
      <c r="A152" s="251" t="s">
        <v>65</v>
      </c>
      <c r="B152" s="240" t="s">
        <v>170</v>
      </c>
      <c r="C152" s="240" t="s">
        <v>172</v>
      </c>
      <c r="D152" s="244">
        <v>5</v>
      </c>
      <c r="E152" s="245">
        <f t="array" ref="E152">SUM(IF(Nummerbuch!$B$5:$B$1171=A152,IF(Nummerbuch!$C$5:$C$1171=B152,IF(Nummerbuch!$D$5:$D$1171=C152,IF(Nummerbuch!$E$5:$E$1171=D152,Nummerbuch!$H$5:$H$1171,0),0),0),0))</f>
        <v>0</v>
      </c>
      <c r="F152" s="246">
        <f t="array" ref="F152">COUNT(Nummerbuch!$B$5:$B$1004,IF(Nummerbuch!$B$5:$B$1004=A152,IF(Nummerbuch!$D$5:$D$1004=C152,IF(Nummerbuch!$E$5:$E$1004=D152,0))))</f>
        <v>0</v>
      </c>
      <c r="G152" s="247"/>
      <c r="H152" s="247"/>
      <c r="I152" s="31"/>
    </row>
    <row r="153" spans="1:9" ht="15" customHeight="1" x14ac:dyDescent="0.2">
      <c r="A153" s="251" t="s">
        <v>65</v>
      </c>
      <c r="B153" s="240" t="s">
        <v>170</v>
      </c>
      <c r="C153" s="240" t="s">
        <v>172</v>
      </c>
      <c r="D153" s="244">
        <v>6</v>
      </c>
      <c r="E153" s="245">
        <f t="array" ref="E153">SUM(IF(Nummerbuch!$B$5:$B$1171=A153,IF(Nummerbuch!$C$5:$C$1171=B153,IF(Nummerbuch!$D$5:$D$1171=C153,IF(Nummerbuch!$E$5:$E$1171=D153,Nummerbuch!$H$5:$H$1171,0),0),0),0))</f>
        <v>0</v>
      </c>
      <c r="F153" s="246">
        <f t="array" ref="F153">COUNT(Nummerbuch!$B$5:$B$1004,IF(Nummerbuch!$B$5:$B$1004=A153,IF(Nummerbuch!$D$5:$D$1004=C153,IF(Nummerbuch!$E$5:$E$1004=D153,0))))</f>
        <v>0</v>
      </c>
      <c r="G153" s="31">
        <f>SUM(F144:F153)</f>
        <v>1</v>
      </c>
      <c r="H153" s="31">
        <f>SUM(E144:E153)</f>
        <v>0.56999999999999995</v>
      </c>
      <c r="I153" s="31"/>
    </row>
    <row r="154" spans="1:9" ht="15" customHeight="1" x14ac:dyDescent="0.2">
      <c r="A154" s="251" t="s">
        <v>65</v>
      </c>
      <c r="B154" s="240" t="s">
        <v>170</v>
      </c>
      <c r="C154" s="240" t="s">
        <v>179</v>
      </c>
      <c r="D154" s="244" t="s">
        <v>97</v>
      </c>
      <c r="E154" s="245">
        <f t="array" ref="E154">SUM(IF(Nummerbuch!$B$5:$B$1171=A154,IF(Nummerbuch!$C$5:$C$1171=B154,IF(Nummerbuch!$D$5:$D$1171=C154,IF(Nummerbuch!$E$5:$E$1171=D154,Nummerbuch!$H$5:$H$1171,0),0),0),0))</f>
        <v>0</v>
      </c>
      <c r="F154" s="246">
        <f t="array" ref="F154">COUNT(Nummerbuch!$B$5:$B$1004,IF(Nummerbuch!$B$5:$B$1004=A154,IF(Nummerbuch!$D$5:$D$1004=C154,IF(Nummerbuch!$E$5:$E$1004=D154,0))))</f>
        <v>0</v>
      </c>
      <c r="G154" s="247"/>
      <c r="H154" s="247"/>
      <c r="I154" s="31"/>
    </row>
    <row r="155" spans="1:9" ht="15" customHeight="1" x14ac:dyDescent="0.2">
      <c r="A155" s="251" t="s">
        <v>65</v>
      </c>
      <c r="B155" s="240" t="s">
        <v>170</v>
      </c>
      <c r="C155" s="240" t="s">
        <v>179</v>
      </c>
      <c r="D155" s="244" t="s">
        <v>108</v>
      </c>
      <c r="E155" s="245">
        <f t="array" ref="E155">SUM(IF(Nummerbuch!$B$5:$B$1171=A155,IF(Nummerbuch!$C$5:$C$1171=B155,IF(Nummerbuch!$D$5:$D$1171=C155,IF(Nummerbuch!$E$5:$E$1171=D155,Nummerbuch!$H$5:$H$1171,0),0),0),0))</f>
        <v>0</v>
      </c>
      <c r="F155" s="246">
        <f t="array" ref="F155">COUNT(Nummerbuch!$B$5:$B$1004,IF(Nummerbuch!$B$5:$B$1004=A155,IF(Nummerbuch!$D$5:$D$1004=C155,IF(Nummerbuch!$E$5:$E$1004=D155,0))))</f>
        <v>0</v>
      </c>
      <c r="G155" s="247"/>
      <c r="H155" s="247"/>
      <c r="I155" s="31"/>
    </row>
    <row r="156" spans="1:9" ht="15" customHeight="1" x14ac:dyDescent="0.2">
      <c r="A156" s="251" t="s">
        <v>65</v>
      </c>
      <c r="B156" s="240" t="s">
        <v>170</v>
      </c>
      <c r="C156" s="240" t="s">
        <v>179</v>
      </c>
      <c r="D156" s="244" t="s">
        <v>113</v>
      </c>
      <c r="E156" s="245">
        <f t="array" ref="E156">SUM(IF(Nummerbuch!$B$5:$B$1171=A156,IF(Nummerbuch!$C$5:$C$1171=B156,IF(Nummerbuch!$D$5:$D$1171=C156,IF(Nummerbuch!$E$5:$E$1171=D156,Nummerbuch!$H$5:$H$1171,0),0),0),0))</f>
        <v>0</v>
      </c>
      <c r="F156" s="246">
        <f t="array" ref="F156">COUNT(Nummerbuch!$B$5:$B$1004,IF(Nummerbuch!$B$5:$B$1004=A156,IF(Nummerbuch!$D$5:$D$1004=C156,IF(Nummerbuch!$E$5:$E$1004=D156,0))))</f>
        <v>0</v>
      </c>
      <c r="G156" s="247"/>
      <c r="H156" s="247"/>
      <c r="I156" s="31"/>
    </row>
    <row r="157" spans="1:9" ht="15" customHeight="1" x14ac:dyDescent="0.2">
      <c r="A157" s="251" t="s">
        <v>65</v>
      </c>
      <c r="B157" s="240" t="s">
        <v>170</v>
      </c>
      <c r="C157" s="240" t="s">
        <v>179</v>
      </c>
      <c r="D157" s="244" t="s">
        <v>120</v>
      </c>
      <c r="E157" s="245">
        <f t="array" ref="E157">SUM(IF(Nummerbuch!$B$5:$B$1171=A157,IF(Nummerbuch!$C$5:$C$1171=B157,IF(Nummerbuch!$D$5:$D$1171=C157,IF(Nummerbuch!$E$5:$E$1171=D157,Nummerbuch!$H$5:$H$1171,0),0),0),0))</f>
        <v>0</v>
      </c>
      <c r="F157" s="246">
        <f t="array" ref="F157">COUNT(Nummerbuch!$B$5:$B$1004,IF(Nummerbuch!$B$5:$B$1004=A157,IF(Nummerbuch!$D$5:$D$1004=C157,IF(Nummerbuch!$E$5:$E$1004=D157,0))))</f>
        <v>0</v>
      </c>
      <c r="G157" s="247"/>
      <c r="H157" s="247"/>
      <c r="I157" s="31"/>
    </row>
    <row r="158" spans="1:9" ht="15" customHeight="1" x14ac:dyDescent="0.2">
      <c r="A158" s="251" t="s">
        <v>65</v>
      </c>
      <c r="B158" s="240" t="s">
        <v>170</v>
      </c>
      <c r="C158" s="240" t="s">
        <v>179</v>
      </c>
      <c r="D158" s="244" t="s">
        <v>131</v>
      </c>
      <c r="E158" s="245">
        <f t="array" ref="E158">SUM(IF(Nummerbuch!$B$5:$B$1171=A158,IF(Nummerbuch!$C$5:$C$1171=B158,IF(Nummerbuch!$D$5:$D$1171=C158,IF(Nummerbuch!$E$5:$E$1171=D158,Nummerbuch!$H$5:$H$1171,0),0),0),0))</f>
        <v>0</v>
      </c>
      <c r="F158" s="246">
        <f t="array" ref="F158">COUNT(Nummerbuch!$B$5:$B$1004,IF(Nummerbuch!$B$5:$B$1004=A158,IF(Nummerbuch!$D$5:$D$1004=C158,IF(Nummerbuch!$E$5:$E$1004=D158,0))))</f>
        <v>0</v>
      </c>
      <c r="G158" s="247"/>
      <c r="H158" s="247"/>
      <c r="I158" s="31"/>
    </row>
    <row r="159" spans="1:9" ht="15" customHeight="1" x14ac:dyDescent="0.2">
      <c r="A159" s="251" t="s">
        <v>65</v>
      </c>
      <c r="B159" s="240" t="s">
        <v>170</v>
      </c>
      <c r="C159" s="240" t="s">
        <v>179</v>
      </c>
      <c r="D159" s="244" t="s">
        <v>138</v>
      </c>
      <c r="E159" s="245">
        <f t="array" ref="E159">SUM(IF(Nummerbuch!$B$5:$B$1171=A159,IF(Nummerbuch!$C$5:$C$1171=B159,IF(Nummerbuch!$D$5:$D$1171=C159,IF(Nummerbuch!$E$5:$E$1171=D159,Nummerbuch!$H$5:$H$1171,0),0),0),0))</f>
        <v>0</v>
      </c>
      <c r="F159" s="246">
        <f t="array" ref="F159">COUNT(Nummerbuch!$B$5:$B$1004,IF(Nummerbuch!$B$5:$B$1004=A159,IF(Nummerbuch!$D$5:$D$1004=C159,IF(Nummerbuch!$E$5:$E$1004=D159,0))))</f>
        <v>0</v>
      </c>
      <c r="G159" s="247"/>
      <c r="H159" s="247"/>
      <c r="I159" s="31"/>
    </row>
    <row r="160" spans="1:9" ht="15" customHeight="1" x14ac:dyDescent="0.2">
      <c r="A160" s="251" t="s">
        <v>65</v>
      </c>
      <c r="B160" s="240" t="s">
        <v>170</v>
      </c>
      <c r="C160" s="240" t="s">
        <v>179</v>
      </c>
      <c r="D160" s="244" t="s">
        <v>139</v>
      </c>
      <c r="E160" s="245">
        <f t="array" ref="E160">SUM(IF(Nummerbuch!$B$5:$B$1171=A160,IF(Nummerbuch!$C$5:$C$1171=B160,IF(Nummerbuch!$D$5:$D$1171=C160,IF(Nummerbuch!$E$5:$E$1171=D160,Nummerbuch!$H$5:$H$1171,0),0),0),0))</f>
        <v>0</v>
      </c>
      <c r="F160" s="246">
        <f t="array" ref="F160">COUNT(Nummerbuch!$B$5:$B$1004,IF(Nummerbuch!$B$5:$B$1004=A160,IF(Nummerbuch!$D$5:$D$1004=C160,IF(Nummerbuch!$E$5:$E$1004=D160,0))))</f>
        <v>0</v>
      </c>
      <c r="G160" s="247"/>
      <c r="H160" s="247"/>
      <c r="I160" s="31"/>
    </row>
    <row r="161" spans="1:9" ht="15" customHeight="1" x14ac:dyDescent="0.2">
      <c r="A161" s="251" t="s">
        <v>65</v>
      </c>
      <c r="B161" s="240" t="s">
        <v>170</v>
      </c>
      <c r="C161" s="240" t="s">
        <v>179</v>
      </c>
      <c r="D161" s="244">
        <v>4</v>
      </c>
      <c r="E161" s="245">
        <f t="array" ref="E161">SUM(IF(Nummerbuch!$B$5:$B$1171=A161,IF(Nummerbuch!$C$5:$C$1171=B161,IF(Nummerbuch!$D$5:$D$1171=C161,IF(Nummerbuch!$E$5:$E$1171=D161,Nummerbuch!$H$5:$H$1171,0),0),0),0))</f>
        <v>0</v>
      </c>
      <c r="F161" s="246">
        <f t="array" ref="F161">COUNT(Nummerbuch!$B$5:$B$1004,IF(Nummerbuch!$B$5:$B$1004=A161,IF(Nummerbuch!$D$5:$D$1004=C161,IF(Nummerbuch!$E$5:$E$1004=D161,0))))</f>
        <v>0</v>
      </c>
      <c r="G161" s="247"/>
      <c r="H161" s="247"/>
      <c r="I161" s="31"/>
    </row>
    <row r="162" spans="1:9" ht="15" customHeight="1" x14ac:dyDescent="0.2">
      <c r="A162" s="251" t="s">
        <v>65</v>
      </c>
      <c r="B162" s="240" t="s">
        <v>170</v>
      </c>
      <c r="C162" s="240" t="s">
        <v>179</v>
      </c>
      <c r="D162" s="244">
        <v>5</v>
      </c>
      <c r="E162" s="245">
        <f t="array" ref="E162">SUM(IF(Nummerbuch!$B$5:$B$1171=A162,IF(Nummerbuch!$C$5:$C$1171=B162,IF(Nummerbuch!$D$5:$D$1171=C162,IF(Nummerbuch!$E$5:$E$1171=D162,Nummerbuch!$H$5:$H$1171,0),0),0),0))</f>
        <v>0</v>
      </c>
      <c r="F162" s="246">
        <f t="array" ref="F162">COUNT(Nummerbuch!$B$5:$B$1004,IF(Nummerbuch!$B$5:$B$1004=A162,IF(Nummerbuch!$D$5:$D$1004=C162,IF(Nummerbuch!$E$5:$E$1004=D162,0))))</f>
        <v>0</v>
      </c>
      <c r="G162" s="247"/>
      <c r="H162" s="247"/>
      <c r="I162" s="31"/>
    </row>
    <row r="163" spans="1:9" ht="15" customHeight="1" x14ac:dyDescent="0.2">
      <c r="A163" s="251" t="s">
        <v>65</v>
      </c>
      <c r="B163" s="240" t="s">
        <v>170</v>
      </c>
      <c r="C163" s="240" t="s">
        <v>179</v>
      </c>
      <c r="D163" s="244">
        <v>6</v>
      </c>
      <c r="E163" s="245">
        <f t="array" ref="E163">SUM(IF(Nummerbuch!$B$5:$B$1171=A163,IF(Nummerbuch!$C$5:$C$1171=B163,IF(Nummerbuch!$D$5:$D$1171=C163,IF(Nummerbuch!$E$5:$E$1171=D163,Nummerbuch!$H$5:$H$1171,0),0),0),0))</f>
        <v>0</v>
      </c>
      <c r="F163" s="246">
        <f t="array" ref="F163">COUNT(Nummerbuch!$B$5:$B$1004,IF(Nummerbuch!$B$5:$B$1004=A163,IF(Nummerbuch!$D$5:$D$1004=C163,IF(Nummerbuch!$E$5:$E$1004=D163,0))))</f>
        <v>0</v>
      </c>
      <c r="G163" s="31">
        <f>SUM(F154:F163)</f>
        <v>0</v>
      </c>
      <c r="H163" s="31">
        <f>SUM(E154:E163)</f>
        <v>0</v>
      </c>
      <c r="I163" s="31"/>
    </row>
    <row r="164" spans="1:9" ht="15" customHeight="1" x14ac:dyDescent="0.2">
      <c r="A164" s="251" t="s">
        <v>65</v>
      </c>
      <c r="B164" s="240" t="s">
        <v>170</v>
      </c>
      <c r="C164" s="240" t="s">
        <v>173</v>
      </c>
      <c r="D164" s="244" t="s">
        <v>97</v>
      </c>
      <c r="E164" s="245">
        <f t="array" ref="E164">SUM(IF(Nummerbuch!$B$5:$B$1171=A164,IF(Nummerbuch!$C$5:$C$1171=B164,IF(Nummerbuch!$D$5:$D$1171=C164,IF(Nummerbuch!$E$5:$E$1171=D164,Nummerbuch!$H$5:$H$1171,0),0),0),0))</f>
        <v>0</v>
      </c>
      <c r="F164" s="246">
        <f t="array" ref="F164">COUNT(Nummerbuch!$B$5:$B$1004,IF(Nummerbuch!$B$5:$B$1004=A164,IF(Nummerbuch!$D$5:$D$1004=C164,IF(Nummerbuch!$E$5:$E$1004=D164,0))))</f>
        <v>0</v>
      </c>
      <c r="G164" s="247"/>
      <c r="H164" s="247"/>
      <c r="I164" s="31"/>
    </row>
    <row r="165" spans="1:9" ht="15" customHeight="1" x14ac:dyDescent="0.2">
      <c r="A165" s="251" t="s">
        <v>65</v>
      </c>
      <c r="B165" s="240" t="s">
        <v>170</v>
      </c>
      <c r="C165" s="240" t="s">
        <v>173</v>
      </c>
      <c r="D165" s="244" t="s">
        <v>108</v>
      </c>
      <c r="E165" s="245">
        <f t="array" ref="E165">SUM(IF(Nummerbuch!$B$5:$B$1171=A165,IF(Nummerbuch!$C$5:$C$1171=B165,IF(Nummerbuch!$D$5:$D$1171=C165,IF(Nummerbuch!$E$5:$E$1171=D165,Nummerbuch!$H$5:$H$1171,0),0),0),0))</f>
        <v>0</v>
      </c>
      <c r="F165" s="246">
        <f t="array" ref="F165">COUNT(Nummerbuch!$B$5:$B$1004,IF(Nummerbuch!$B$5:$B$1004=A165,IF(Nummerbuch!$D$5:$D$1004=C165,IF(Nummerbuch!$E$5:$E$1004=D165,0))))</f>
        <v>0</v>
      </c>
      <c r="G165" s="247"/>
      <c r="H165" s="247"/>
      <c r="I165" s="31"/>
    </row>
    <row r="166" spans="1:9" ht="15" customHeight="1" x14ac:dyDescent="0.2">
      <c r="A166" s="251" t="s">
        <v>65</v>
      </c>
      <c r="B166" s="240" t="s">
        <v>170</v>
      </c>
      <c r="C166" s="240" t="s">
        <v>173</v>
      </c>
      <c r="D166" s="244" t="s">
        <v>113</v>
      </c>
      <c r="E166" s="245">
        <f t="array" ref="E166">SUM(IF(Nummerbuch!$B$5:$B$1171=A166,IF(Nummerbuch!$C$5:$C$1171=B166,IF(Nummerbuch!$D$5:$D$1171=C166,IF(Nummerbuch!$E$5:$E$1171=D166,Nummerbuch!$H$5:$H$1171,0),0),0),0))</f>
        <v>0</v>
      </c>
      <c r="F166" s="246">
        <f t="array" ref="F166">COUNT(Nummerbuch!$B$5:$B$1004,IF(Nummerbuch!$B$5:$B$1004=A166,IF(Nummerbuch!$D$5:$D$1004=C166,IF(Nummerbuch!$E$5:$E$1004=D166,0))))</f>
        <v>0</v>
      </c>
      <c r="G166" s="247"/>
      <c r="H166" s="247"/>
      <c r="I166" s="31"/>
    </row>
    <row r="167" spans="1:9" ht="15" customHeight="1" x14ac:dyDescent="0.2">
      <c r="A167" s="251" t="s">
        <v>65</v>
      </c>
      <c r="B167" s="240" t="s">
        <v>170</v>
      </c>
      <c r="C167" s="240" t="s">
        <v>173</v>
      </c>
      <c r="D167" s="244" t="s">
        <v>120</v>
      </c>
      <c r="E167" s="245">
        <f t="array" ref="E167">SUM(IF(Nummerbuch!$B$5:$B$1171=A167,IF(Nummerbuch!$C$5:$C$1171=B167,IF(Nummerbuch!$D$5:$D$1171=C167,IF(Nummerbuch!$E$5:$E$1171=D167,Nummerbuch!$H$5:$H$1171,0),0),0),0))</f>
        <v>0</v>
      </c>
      <c r="F167" s="246">
        <f t="array" ref="F167">COUNT(Nummerbuch!$B$5:$B$1004,IF(Nummerbuch!$B$5:$B$1004=A167,IF(Nummerbuch!$D$5:$D$1004=C167,IF(Nummerbuch!$E$5:$E$1004=D167,0))))</f>
        <v>0</v>
      </c>
      <c r="G167" s="247"/>
      <c r="H167" s="247"/>
      <c r="I167" s="31"/>
    </row>
    <row r="168" spans="1:9" ht="15" customHeight="1" x14ac:dyDescent="0.2">
      <c r="A168" s="251" t="s">
        <v>65</v>
      </c>
      <c r="B168" s="240" t="s">
        <v>170</v>
      </c>
      <c r="C168" s="240" t="s">
        <v>173</v>
      </c>
      <c r="D168" s="244" t="s">
        <v>131</v>
      </c>
      <c r="E168" s="245">
        <f t="array" ref="E168">SUM(IF(Nummerbuch!$B$5:$B$1171=A168,IF(Nummerbuch!$C$5:$C$1171=B168,IF(Nummerbuch!$D$5:$D$1171=C168,IF(Nummerbuch!$E$5:$E$1171=D168,Nummerbuch!$H$5:$H$1171,0),0),0),0))</f>
        <v>0</v>
      </c>
      <c r="F168" s="246">
        <f t="array" ref="F168">COUNT(Nummerbuch!$B$5:$B$1004,IF(Nummerbuch!$B$5:$B$1004=A168,IF(Nummerbuch!$D$5:$D$1004=C168,IF(Nummerbuch!$E$5:$E$1004=D168,0))))</f>
        <v>0</v>
      </c>
      <c r="G168" s="247"/>
      <c r="H168" s="247"/>
      <c r="I168" s="31"/>
    </row>
    <row r="169" spans="1:9" ht="15" customHeight="1" x14ac:dyDescent="0.2">
      <c r="A169" s="251" t="s">
        <v>65</v>
      </c>
      <c r="B169" s="240" t="s">
        <v>170</v>
      </c>
      <c r="C169" s="240" t="s">
        <v>173</v>
      </c>
      <c r="D169" s="244" t="s">
        <v>138</v>
      </c>
      <c r="E169" s="245">
        <f t="array" ref="E169">SUM(IF(Nummerbuch!$B$5:$B$1171=A169,IF(Nummerbuch!$C$5:$C$1171=B169,IF(Nummerbuch!$D$5:$D$1171=C169,IF(Nummerbuch!$E$5:$E$1171=D169,Nummerbuch!$H$5:$H$1171,0),0),0),0))</f>
        <v>0</v>
      </c>
      <c r="F169" s="246">
        <f t="array" ref="F169">COUNT(Nummerbuch!$B$5:$B$1004,IF(Nummerbuch!$B$5:$B$1004=A169,IF(Nummerbuch!$D$5:$D$1004=C169,IF(Nummerbuch!$E$5:$E$1004=D169,0))))</f>
        <v>0</v>
      </c>
      <c r="G169" s="247"/>
      <c r="H169" s="247"/>
      <c r="I169" s="31"/>
    </row>
    <row r="170" spans="1:9" ht="15" customHeight="1" x14ac:dyDescent="0.2">
      <c r="A170" s="251" t="s">
        <v>65</v>
      </c>
      <c r="B170" s="240" t="s">
        <v>170</v>
      </c>
      <c r="C170" s="240" t="s">
        <v>173</v>
      </c>
      <c r="D170" s="244" t="s">
        <v>139</v>
      </c>
      <c r="E170" s="245">
        <f t="array" ref="E170">SUM(IF(Nummerbuch!$B$5:$B$1171=A170,IF(Nummerbuch!$C$5:$C$1171=B170,IF(Nummerbuch!$D$5:$D$1171=C170,IF(Nummerbuch!$E$5:$E$1171=D170,Nummerbuch!$H$5:$H$1171,0),0),0),0))</f>
        <v>0</v>
      </c>
      <c r="F170" s="246">
        <f t="array" ref="F170">COUNT(Nummerbuch!$B$5:$B$1004,IF(Nummerbuch!$B$5:$B$1004=A170,IF(Nummerbuch!$D$5:$D$1004=C170,IF(Nummerbuch!$E$5:$E$1004=D170,0))))</f>
        <v>0</v>
      </c>
      <c r="G170" s="247"/>
      <c r="H170" s="247"/>
      <c r="I170" s="31"/>
    </row>
    <row r="171" spans="1:9" ht="15" customHeight="1" x14ac:dyDescent="0.2">
      <c r="A171" s="251" t="s">
        <v>65</v>
      </c>
      <c r="B171" s="240" t="s">
        <v>170</v>
      </c>
      <c r="C171" s="240" t="s">
        <v>173</v>
      </c>
      <c r="D171" s="244">
        <v>4</v>
      </c>
      <c r="E171" s="245">
        <f t="array" ref="E171">SUM(IF(Nummerbuch!$B$5:$B$1171=A171,IF(Nummerbuch!$C$5:$C$1171=B171,IF(Nummerbuch!$D$5:$D$1171=C171,IF(Nummerbuch!$E$5:$E$1171=D171,Nummerbuch!$H$5:$H$1171,0),0),0),0))</f>
        <v>0</v>
      </c>
      <c r="F171" s="246">
        <f t="array" ref="F171">COUNT(Nummerbuch!$B$5:$B$1004,IF(Nummerbuch!$B$5:$B$1004=A171,IF(Nummerbuch!$D$5:$D$1004=C171,IF(Nummerbuch!$E$5:$E$1004=D171,0))))</f>
        <v>0</v>
      </c>
      <c r="G171" s="247"/>
      <c r="H171" s="247"/>
      <c r="I171" s="31"/>
    </row>
    <row r="172" spans="1:9" ht="15" customHeight="1" x14ac:dyDescent="0.2">
      <c r="A172" s="251" t="s">
        <v>65</v>
      </c>
      <c r="B172" s="240" t="s">
        <v>170</v>
      </c>
      <c r="C172" s="240" t="s">
        <v>173</v>
      </c>
      <c r="D172" s="244">
        <v>5</v>
      </c>
      <c r="E172" s="245">
        <f t="array" ref="E172">SUM(IF(Nummerbuch!$B$5:$B$1171=A172,IF(Nummerbuch!$C$5:$C$1171=B172,IF(Nummerbuch!$D$5:$D$1171=C172,IF(Nummerbuch!$E$5:$E$1171=D172,Nummerbuch!$H$5:$H$1171,0),0),0),0))</f>
        <v>0</v>
      </c>
      <c r="F172" s="246">
        <f t="array" ref="F172">COUNT(Nummerbuch!$B$5:$B$1004,IF(Nummerbuch!$B$5:$B$1004=A172,IF(Nummerbuch!$D$5:$D$1004=C172,IF(Nummerbuch!$E$5:$E$1004=D172,0))))</f>
        <v>0</v>
      </c>
      <c r="G172" s="247"/>
      <c r="H172" s="247"/>
      <c r="I172" s="31"/>
    </row>
    <row r="173" spans="1:9" ht="15" customHeight="1" thickBot="1" x14ac:dyDescent="0.25">
      <c r="A173" s="251" t="s">
        <v>65</v>
      </c>
      <c r="B173" s="240" t="s">
        <v>170</v>
      </c>
      <c r="C173" s="240" t="s">
        <v>173</v>
      </c>
      <c r="D173" s="244">
        <v>6</v>
      </c>
      <c r="E173" s="245">
        <f t="array" ref="E173">SUM(IF(Nummerbuch!$B$5:$B$1171=A173,IF(Nummerbuch!$C$5:$C$1171=B173,IF(Nummerbuch!$D$5:$D$1171=C173,IF(Nummerbuch!$E$5:$E$1171=D173,Nummerbuch!$H$5:$H$1171,0),0),0),0))</f>
        <v>0</v>
      </c>
      <c r="F173" s="246">
        <f t="array" ref="F173">COUNT(Nummerbuch!$B$5:$B$1004,IF(Nummerbuch!$B$5:$B$1004=A173,IF(Nummerbuch!$D$5:$D$1004=C173,IF(Nummerbuch!$E$5:$E$1004=D173,0))))</f>
        <v>0</v>
      </c>
      <c r="G173" s="598">
        <f>SUM(F164:F173)</f>
        <v>0</v>
      </c>
      <c r="H173" s="598">
        <f>SUM(E164:E173)</f>
        <v>0</v>
      </c>
      <c r="I173" s="31"/>
    </row>
    <row r="174" spans="1:9" ht="15" customHeight="1" thickBot="1" x14ac:dyDescent="0.25">
      <c r="E174" s="568">
        <f>SUM(E3:E173)</f>
        <v>6.34</v>
      </c>
      <c r="F174" s="569">
        <f>SUM(F3:F173)</f>
        <v>7</v>
      </c>
      <c r="H174" s="30">
        <f>SUM(H47,H37,H27,H17,H7)</f>
        <v>5.24</v>
      </c>
    </row>
    <row r="175" spans="1:9" ht="15" customHeight="1" x14ac:dyDescent="0.2">
      <c r="A175" t="s">
        <v>501</v>
      </c>
      <c r="E175">
        <f>SUMIF($A$3:$A$173,"Fi",$E$3:$E$173)</f>
        <v>5.24</v>
      </c>
      <c r="F175" s="227">
        <f>SUMIF($A$3:$A$173,"Fi",$F$3:$F$173)</f>
        <v>5</v>
      </c>
    </row>
    <row r="176" spans="1:9" ht="15" customHeight="1" x14ac:dyDescent="0.2">
      <c r="A176" t="s">
        <v>502</v>
      </c>
      <c r="E176">
        <f>SUMIF($A$3:$A$173,"Ta",$E$3:$E$173)</f>
        <v>0.53</v>
      </c>
      <c r="F176" s="227">
        <f>SUMIF($A$3:$A$173,"Ta",$F$3:$F$173)</f>
        <v>1</v>
      </c>
    </row>
    <row r="177" spans="1:6" ht="15" customHeight="1" x14ac:dyDescent="0.2">
      <c r="A177" t="s">
        <v>512</v>
      </c>
      <c r="E177">
        <f>SUMIF($A$3:$A$173,"Pro",$E$3:$E$173)</f>
        <v>0</v>
      </c>
      <c r="F177" s="227">
        <f>SUMIF($A$3:$A$173,"Pro",$F$3:$F$173)</f>
        <v>0</v>
      </c>
    </row>
    <row r="178" spans="1:6" ht="15" customHeight="1" x14ac:dyDescent="0.2">
      <c r="A178" t="s">
        <v>513</v>
      </c>
      <c r="E178">
        <f>SUMIF($A$3:$A$173,"Gra",$E$3:$E$173)</f>
        <v>0.56999999999999995</v>
      </c>
      <c r="F178" s="227">
        <f>SUMIF($A$3:$A$173,"Gra",$F$3:$F$173)</f>
        <v>1</v>
      </c>
    </row>
    <row r="179" spans="1:6" ht="15" customHeight="1" x14ac:dyDescent="0.2">
      <c r="A179" t="s">
        <v>294</v>
      </c>
      <c r="E179">
        <f>SUM(E175:E178)</f>
        <v>6.34</v>
      </c>
      <c r="F179" s="227">
        <f>SUM(F175:F178)</f>
        <v>7</v>
      </c>
    </row>
    <row r="181" spans="1:6" ht="15" customHeight="1" x14ac:dyDescent="0.2">
      <c r="A181" s="29"/>
      <c r="B181" s="30"/>
      <c r="C181" s="30"/>
      <c r="D181" s="14"/>
    </row>
    <row r="182" spans="1:6" ht="15" customHeight="1" x14ac:dyDescent="0.2">
      <c r="A182" s="29"/>
      <c r="B182" s="30"/>
      <c r="C182" s="30"/>
      <c r="D182" s="14"/>
    </row>
    <row r="183" spans="1:6" ht="15" customHeight="1" x14ac:dyDescent="0.2">
      <c r="A183" s="29"/>
      <c r="B183" s="30"/>
      <c r="C183" s="30"/>
      <c r="D183" s="14"/>
    </row>
    <row r="184" spans="1:6" ht="15" customHeight="1" x14ac:dyDescent="0.2">
      <c r="A184" s="29"/>
      <c r="B184" s="30"/>
      <c r="C184" s="30"/>
      <c r="D184" s="14"/>
    </row>
    <row r="185" spans="1:6" ht="15" customHeight="1" x14ac:dyDescent="0.2">
      <c r="A185" s="29"/>
      <c r="B185" s="30"/>
      <c r="C185" s="30"/>
      <c r="D185" s="14"/>
    </row>
    <row r="186" spans="1:6" ht="15" customHeight="1" x14ac:dyDescent="0.2">
      <c r="A186" s="29"/>
      <c r="B186" s="30"/>
      <c r="C186" s="30"/>
      <c r="D186" s="14"/>
    </row>
  </sheetData>
  <phoneticPr fontId="5" type="noConversion"/>
  <hyperlinks>
    <hyperlink ref="I1" location="Info!A1" display="Info"/>
  </hyperlinks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I199"/>
  <sheetViews>
    <sheetView showGridLines="0" showZeros="0" workbookViewId="0">
      <pane ySplit="2" topLeftCell="A3" activePane="bottomLeft" state="frozen"/>
      <selection activeCell="H22" sqref="H22"/>
      <selection pane="bottomLeft" activeCell="E26" sqref="E26"/>
    </sheetView>
  </sheetViews>
  <sheetFormatPr baseColWidth="10" defaultRowHeight="15" customHeight="1" x14ac:dyDescent="0.2"/>
  <cols>
    <col min="1" max="1" width="4.85546875" customWidth="1"/>
    <col min="2" max="2" width="3.85546875" customWidth="1"/>
    <col min="3" max="3" width="4.5703125" customWidth="1"/>
    <col min="4" max="4" width="4.7109375" customWidth="1"/>
    <col min="5" max="5" width="8.7109375" customWidth="1"/>
    <col min="6" max="6" width="5.5703125" customWidth="1"/>
    <col min="7" max="7" width="4.140625" customWidth="1"/>
    <col min="8" max="8" width="12.85546875" customWidth="1"/>
    <col min="9" max="9" width="33.28515625" customWidth="1"/>
  </cols>
  <sheetData>
    <row r="1" spans="1:9" ht="20.25" customHeight="1" x14ac:dyDescent="0.3">
      <c r="A1" s="239" t="s">
        <v>305</v>
      </c>
      <c r="B1" s="47"/>
      <c r="C1" s="47"/>
      <c r="D1" s="47"/>
      <c r="E1" s="47"/>
      <c r="F1" s="47"/>
      <c r="G1" s="47"/>
      <c r="H1" s="47"/>
      <c r="I1" s="337" t="s">
        <v>311</v>
      </c>
    </row>
    <row r="2" spans="1:9" ht="15" customHeight="1" x14ac:dyDescent="0.2">
      <c r="A2" s="230" t="s">
        <v>142</v>
      </c>
      <c r="B2" s="230" t="s">
        <v>300</v>
      </c>
      <c r="C2" s="230" t="s">
        <v>299</v>
      </c>
      <c r="D2" s="230" t="s">
        <v>143</v>
      </c>
      <c r="E2" s="230" t="s">
        <v>182</v>
      </c>
      <c r="F2" s="231" t="s">
        <v>298</v>
      </c>
      <c r="G2" s="253" t="s">
        <v>306</v>
      </c>
      <c r="H2" s="751" t="s">
        <v>562</v>
      </c>
      <c r="I2" s="230" t="s">
        <v>146</v>
      </c>
    </row>
    <row r="3" spans="1:9" ht="15" customHeight="1" x14ac:dyDescent="0.2">
      <c r="A3" s="250" t="s">
        <v>69</v>
      </c>
      <c r="B3" s="595" t="s">
        <v>170</v>
      </c>
      <c r="C3" s="596" t="s">
        <v>177</v>
      </c>
      <c r="D3" s="597" t="s">
        <v>131</v>
      </c>
      <c r="E3" s="245">
        <f t="array" ref="E3">SUM(IF(Nummerbuch!$B$5:$B$1171=A3,IF(Nummerbuch!$C$5:$C$1171=B3,IF(Nummerbuch!$D$5:$D$1171=C3,IF(Nummerbuch!$E$5:$E$1171=D3,Nummerbuch!$H$5:$H$1171,0),0),0),0))</f>
        <v>0</v>
      </c>
      <c r="F3" s="246">
        <f t="array" ref="F3">COUNT(Nummerbuch!$B$5:$B$1004,IF(Nummerbuch!$B$5:$B$1004=A3,IF(Nummerbuch!$D$5:$D$1004=C3,IF(Nummerbuch!$E$5:$E$1004=D3,0))))</f>
        <v>0</v>
      </c>
      <c r="G3" s="247"/>
      <c r="H3" s="247"/>
      <c r="I3" s="562"/>
    </row>
    <row r="4" spans="1:9" ht="15" customHeight="1" x14ac:dyDescent="0.2">
      <c r="A4" s="250" t="s">
        <v>69</v>
      </c>
      <c r="B4" s="595" t="s">
        <v>170</v>
      </c>
      <c r="C4" s="596" t="s">
        <v>177</v>
      </c>
      <c r="D4" s="597" t="s">
        <v>138</v>
      </c>
      <c r="E4" s="245">
        <f t="array" ref="E4">SUM(IF(Nummerbuch!$B$5:$B$1171=A4,IF(Nummerbuch!$C$5:$C$1171=B4,IF(Nummerbuch!$D$5:$D$1171=C4,IF(Nummerbuch!$E$5:$E$1171=D4,Nummerbuch!$H$5:$H$1171,0),0),0),0))</f>
        <v>0</v>
      </c>
      <c r="F4" s="246">
        <f t="array" ref="F4">COUNT(Nummerbuch!$B$5:$B$1004,IF(Nummerbuch!$B$5:$B$1004=A4,IF(Nummerbuch!$D$5:$D$1004=C4,IF(Nummerbuch!$E$5:$E$1004=D4,0))))</f>
        <v>0</v>
      </c>
      <c r="G4" s="247"/>
      <c r="H4" s="247"/>
      <c r="I4" s="562"/>
    </row>
    <row r="5" spans="1:9" ht="15" customHeight="1" x14ac:dyDescent="0.2">
      <c r="A5" s="250" t="s">
        <v>69</v>
      </c>
      <c r="B5" s="595" t="s">
        <v>170</v>
      </c>
      <c r="C5" s="596" t="s">
        <v>177</v>
      </c>
      <c r="D5" s="597" t="s">
        <v>139</v>
      </c>
      <c r="E5" s="245">
        <f t="array" ref="E5">SUM(IF(Nummerbuch!$B$5:$B$1171=A5,IF(Nummerbuch!$C$5:$C$1171=B5,IF(Nummerbuch!$D$5:$D$1171=C5,IF(Nummerbuch!$E$5:$E$1171=D5,Nummerbuch!$H$5:$H$1171,0),0),0),0))</f>
        <v>0</v>
      </c>
      <c r="F5" s="246">
        <f t="array" ref="F5">COUNT(Nummerbuch!$B$5:$B$1004,IF(Nummerbuch!$B$5:$B$1004=A5,IF(Nummerbuch!$D$5:$D$1004=C5,IF(Nummerbuch!$E$5:$E$1004=D5,0))))</f>
        <v>0</v>
      </c>
      <c r="G5" s="247"/>
      <c r="H5" s="247"/>
      <c r="I5" s="562"/>
    </row>
    <row r="6" spans="1:9" ht="15" customHeight="1" x14ac:dyDescent="0.2">
      <c r="A6" s="250" t="s">
        <v>69</v>
      </c>
      <c r="B6" s="595" t="s">
        <v>170</v>
      </c>
      <c r="C6" s="596" t="s">
        <v>177</v>
      </c>
      <c r="D6" s="597">
        <v>4</v>
      </c>
      <c r="E6" s="245">
        <f t="array" ref="E6">SUM(IF(Nummerbuch!$B$5:$B$1171=A6,IF(Nummerbuch!$C$5:$C$1171=B6,IF(Nummerbuch!$D$5:$D$1171=C6,IF(Nummerbuch!$E$5:$E$1171=D6,Nummerbuch!$H$5:$H$1171,0),0),0),0))</f>
        <v>0</v>
      </c>
      <c r="F6" s="246">
        <f t="array" ref="F6">COUNT(Nummerbuch!$B$5:$B$1004,IF(Nummerbuch!$B$5:$B$1004=A6,IF(Nummerbuch!$D$5:$D$1004=C6,IF(Nummerbuch!$E$5:$E$1004=D6,0))))</f>
        <v>0</v>
      </c>
      <c r="G6" s="247"/>
      <c r="H6" s="247"/>
      <c r="I6" s="562"/>
    </row>
    <row r="7" spans="1:9" ht="15" customHeight="1" x14ac:dyDescent="0.2">
      <c r="A7" s="250" t="s">
        <v>69</v>
      </c>
      <c r="B7" s="595" t="s">
        <v>170</v>
      </c>
      <c r="C7" s="596" t="s">
        <v>177</v>
      </c>
      <c r="D7" s="597">
        <v>5</v>
      </c>
      <c r="E7" s="245">
        <f t="array" ref="E7">SUM(IF(Nummerbuch!$B$5:$B$1171=A7,IF(Nummerbuch!$C$5:$C$1171=B7,IF(Nummerbuch!$D$5:$D$1171=C7,IF(Nummerbuch!$E$5:$E$1171=D7,Nummerbuch!$H$5:$H$1171,0),0),0),0))</f>
        <v>0</v>
      </c>
      <c r="F7" s="246">
        <f t="array" ref="F7">COUNT(Nummerbuch!$B$5:$B$1004,IF(Nummerbuch!$B$5:$B$1004=A7,IF(Nummerbuch!$D$5:$D$1004=C7,IF(Nummerbuch!$E$5:$E$1004=D7,0))))</f>
        <v>0</v>
      </c>
      <c r="G7" s="247"/>
      <c r="H7" s="247"/>
      <c r="I7" s="562"/>
    </row>
    <row r="8" spans="1:9" ht="15" customHeight="1" x14ac:dyDescent="0.2">
      <c r="A8" s="250" t="s">
        <v>69</v>
      </c>
      <c r="B8" s="595" t="s">
        <v>170</v>
      </c>
      <c r="C8" s="596" t="s">
        <v>177</v>
      </c>
      <c r="D8" s="597" t="s">
        <v>507</v>
      </c>
      <c r="E8" s="245">
        <f t="array" ref="E8">SUM(IF(Nummerbuch!$B$5:$B$1171=A8,IF(Nummerbuch!$C$5:$C$1171=B8,IF(Nummerbuch!$D$5:$D$1171=C8,IF(Nummerbuch!$E$5:$E$1171=D8,Nummerbuch!$H$5:$H$1171,0),0),0),0))</f>
        <v>0</v>
      </c>
      <c r="F8" s="249">
        <f t="array" ref="F8">COUNT(Nummerbuch!$B$5:$B$1004,IF(Nummerbuch!$B$5:$B$1004=A8,IF(Nummerbuch!$D$5:$D$1004=C8,IF(Nummerbuch!$E$5:$E$1004=D8,0))))</f>
        <v>0</v>
      </c>
      <c r="G8" s="602">
        <f>SUM(F3:F8)</f>
        <v>0</v>
      </c>
      <c r="H8" s="603">
        <f>SUM(E3:E8)</f>
        <v>0</v>
      </c>
      <c r="I8" s="599"/>
    </row>
    <row r="9" spans="1:9" ht="15" customHeight="1" x14ac:dyDescent="0.2">
      <c r="A9" s="250" t="s">
        <v>69</v>
      </c>
      <c r="B9" s="240" t="s">
        <v>170</v>
      </c>
      <c r="C9" s="240" t="s">
        <v>171</v>
      </c>
      <c r="D9" s="244" t="s">
        <v>97</v>
      </c>
      <c r="E9" s="245">
        <f t="array" ref="E9">SUM(IF(Nummerbuch!$B$5:$B$1171=A9,IF(Nummerbuch!$C$5:$C$1171=B9,IF(Nummerbuch!$D$5:$D$1171=C9,IF(Nummerbuch!$E$5:$E$1171=D9,Nummerbuch!$H$5:$H$1171,0),0),0),0))</f>
        <v>0</v>
      </c>
      <c r="F9" s="249">
        <f t="array" ref="F9">COUNT(Nummerbuch!$B$5:$B$1004,IF(Nummerbuch!$B$5:$B$1004=A9,IF(Nummerbuch!$D$5:$D$1004=C9,IF(Nummerbuch!$E$5:$E$1004=D9,0))))</f>
        <v>0</v>
      </c>
      <c r="G9" s="247"/>
      <c r="H9" s="247"/>
      <c r="I9" s="31"/>
    </row>
    <row r="10" spans="1:9" ht="15" customHeight="1" x14ac:dyDescent="0.2">
      <c r="A10" s="250" t="s">
        <v>69</v>
      </c>
      <c r="B10" s="240" t="s">
        <v>170</v>
      </c>
      <c r="C10" s="240" t="s">
        <v>171</v>
      </c>
      <c r="D10" s="244" t="s">
        <v>108</v>
      </c>
      <c r="E10" s="245">
        <f t="array" ref="E10">SUM(IF(Nummerbuch!$B$5:$B$1171=A10,IF(Nummerbuch!$C$5:$C$1171=B10,IF(Nummerbuch!$D$5:$D$1171=C10,IF(Nummerbuch!$E$5:$E$1171=D10,Nummerbuch!$H$5:$H$1171,0),0),0),0))</f>
        <v>0</v>
      </c>
      <c r="F10" s="246">
        <f t="array" ref="F10">COUNT(Nummerbuch!$B$5:$B$1004,IF(Nummerbuch!$B$5:$B$1004=A10,IF(Nummerbuch!$D$5:$D$1004=C10,IF(Nummerbuch!$E$5:$E$1004=D10,0))))</f>
        <v>0</v>
      </c>
      <c r="G10" s="247"/>
      <c r="H10" s="247"/>
      <c r="I10" s="31"/>
    </row>
    <row r="11" spans="1:9" ht="15" customHeight="1" x14ac:dyDescent="0.2">
      <c r="A11" s="250" t="s">
        <v>69</v>
      </c>
      <c r="B11" s="240" t="s">
        <v>170</v>
      </c>
      <c r="C11" s="240" t="s">
        <v>171</v>
      </c>
      <c r="D11" s="244" t="s">
        <v>113</v>
      </c>
      <c r="E11" s="245">
        <f t="array" ref="E11">SUM(IF(Nummerbuch!$B$5:$B$1171=A11,IF(Nummerbuch!$C$5:$C$1171=B11,IF(Nummerbuch!$D$5:$D$1171=C11,IF(Nummerbuch!$E$5:$E$1171=D11,Nummerbuch!$H$5:$H$1171,0),0),0),0))</f>
        <v>0</v>
      </c>
      <c r="F11" s="246">
        <f t="array" ref="F11">COUNT(Nummerbuch!$B$5:$B$1004,IF(Nummerbuch!$B$5:$B$1004=A11,IF(Nummerbuch!$D$5:$D$1004=C11,IF(Nummerbuch!$E$5:$E$1004=D11,0))))</f>
        <v>0</v>
      </c>
      <c r="G11" s="247"/>
      <c r="H11" s="247"/>
      <c r="I11" s="31"/>
    </row>
    <row r="12" spans="1:9" ht="15" customHeight="1" x14ac:dyDescent="0.2">
      <c r="A12" s="250" t="s">
        <v>69</v>
      </c>
      <c r="B12" s="240" t="s">
        <v>170</v>
      </c>
      <c r="C12" s="240" t="s">
        <v>171</v>
      </c>
      <c r="D12" s="244" t="s">
        <v>120</v>
      </c>
      <c r="E12" s="245">
        <f t="array" ref="E12">SUM(IF(Nummerbuch!$B$5:$B$1171=A12,IF(Nummerbuch!$C$5:$C$1171=B12,IF(Nummerbuch!$D$5:$D$1171=C12,IF(Nummerbuch!$E$5:$E$1171=D12,Nummerbuch!$H$5:$H$1171,0),0),0),0))</f>
        <v>0.59</v>
      </c>
      <c r="F12" s="246">
        <f t="array" ref="F12">COUNT(Nummerbuch!$B$5:$B$1004,IF(Nummerbuch!$B$5:$B$1004=A12,IF(Nummerbuch!$D$5:$D$1004=C12,IF(Nummerbuch!$E$5:$E$1004=D12,0))))</f>
        <v>1</v>
      </c>
      <c r="G12" s="247"/>
      <c r="H12" s="247"/>
      <c r="I12" s="31"/>
    </row>
    <row r="13" spans="1:9" ht="15" customHeight="1" x14ac:dyDescent="0.2">
      <c r="A13" s="250" t="s">
        <v>69</v>
      </c>
      <c r="B13" s="240" t="s">
        <v>170</v>
      </c>
      <c r="C13" s="240" t="s">
        <v>171</v>
      </c>
      <c r="D13" s="244" t="s">
        <v>131</v>
      </c>
      <c r="E13" s="245">
        <f t="array" ref="E13">SUM(IF(Nummerbuch!$B$5:$B$1171=A13,IF(Nummerbuch!$C$5:$C$1171=B13,IF(Nummerbuch!$D$5:$D$1171=C13,IF(Nummerbuch!$E$5:$E$1171=D13,Nummerbuch!$H$5:$H$1171,0),0),0),0))</f>
        <v>0</v>
      </c>
      <c r="F13" s="246">
        <f t="array" ref="F13">COUNT(Nummerbuch!$B$5:$B$1004,IF(Nummerbuch!$B$5:$B$1004=A13,IF(Nummerbuch!$D$5:$D$1004=C13,IF(Nummerbuch!$E$5:$E$1004=D13,0))))</f>
        <v>0</v>
      </c>
      <c r="G13" s="247"/>
      <c r="H13" s="247"/>
      <c r="I13" s="31"/>
    </row>
    <row r="14" spans="1:9" ht="15" customHeight="1" x14ac:dyDescent="0.2">
      <c r="A14" s="250" t="s">
        <v>69</v>
      </c>
      <c r="B14" s="240" t="s">
        <v>170</v>
      </c>
      <c r="C14" s="240" t="s">
        <v>171</v>
      </c>
      <c r="D14" s="244" t="s">
        <v>138</v>
      </c>
      <c r="E14" s="245">
        <f t="array" ref="E14">SUM(IF(Nummerbuch!$B$5:$B$1171=A14,IF(Nummerbuch!$C$5:$C$1171=B14,IF(Nummerbuch!$D$5:$D$1171=C14,IF(Nummerbuch!$E$5:$E$1171=D14,Nummerbuch!$H$5:$H$1171,0),0),0),0))</f>
        <v>1.45</v>
      </c>
      <c r="F14" s="246">
        <f t="array" ref="F14">COUNT(Nummerbuch!$B$5:$B$1004,IF(Nummerbuch!$B$5:$B$1004=A14,IF(Nummerbuch!$D$5:$D$1004=C14,IF(Nummerbuch!$E$5:$E$1004=D14,0))))</f>
        <v>1</v>
      </c>
      <c r="G14" s="247"/>
      <c r="H14" s="247"/>
      <c r="I14" s="31"/>
    </row>
    <row r="15" spans="1:9" ht="15" customHeight="1" x14ac:dyDescent="0.2">
      <c r="A15" s="250" t="s">
        <v>69</v>
      </c>
      <c r="B15" s="240" t="s">
        <v>170</v>
      </c>
      <c r="C15" s="240" t="s">
        <v>171</v>
      </c>
      <c r="D15" s="244" t="s">
        <v>139</v>
      </c>
      <c r="E15" s="245">
        <f t="array" ref="E15">SUM(IF(Nummerbuch!$B$5:$B$1171=A15,IF(Nummerbuch!$C$5:$C$1171=B15,IF(Nummerbuch!$D$5:$D$1171=C15,IF(Nummerbuch!$E$5:$E$1171=D15,Nummerbuch!$H$5:$H$1171,0),0),0),0))</f>
        <v>0</v>
      </c>
      <c r="F15" s="246">
        <f t="array" ref="F15">COUNT(Nummerbuch!$B$5:$B$1004,IF(Nummerbuch!$B$5:$B$1004=A15,IF(Nummerbuch!$D$5:$D$1004=C15,IF(Nummerbuch!$E$5:$E$1004=D15,0))))</f>
        <v>0</v>
      </c>
      <c r="G15" s="247"/>
      <c r="H15" s="247"/>
      <c r="I15" s="31"/>
    </row>
    <row r="16" spans="1:9" ht="15" customHeight="1" x14ac:dyDescent="0.2">
      <c r="A16" s="250" t="s">
        <v>69</v>
      </c>
      <c r="B16" s="240" t="s">
        <v>170</v>
      </c>
      <c r="C16" s="240" t="s">
        <v>171</v>
      </c>
      <c r="D16" s="244">
        <v>4</v>
      </c>
      <c r="E16" s="245">
        <f t="array" ref="E16">SUM(IF(Nummerbuch!$B$5:$B$1171=A16,IF(Nummerbuch!$C$5:$C$1171=B16,IF(Nummerbuch!$D$5:$D$1171=C16,IF(Nummerbuch!$E$5:$E$1171=D16,Nummerbuch!$H$5:$H$1171,0),0),0),0))</f>
        <v>3.02</v>
      </c>
      <c r="F16" s="246">
        <f t="array" ref="F16">COUNT(Nummerbuch!$B$5:$B$1004,IF(Nummerbuch!$B$5:$B$1004=A16,IF(Nummerbuch!$D$5:$D$1004=C16,IF(Nummerbuch!$E$5:$E$1004=D16,0))))</f>
        <v>1</v>
      </c>
      <c r="G16" s="247"/>
      <c r="H16" s="247"/>
      <c r="I16" s="31"/>
    </row>
    <row r="17" spans="1:9" ht="15" customHeight="1" x14ac:dyDescent="0.2">
      <c r="A17" s="250" t="s">
        <v>69</v>
      </c>
      <c r="B17" s="240" t="s">
        <v>170</v>
      </c>
      <c r="C17" s="240" t="s">
        <v>171</v>
      </c>
      <c r="D17" s="244">
        <v>5</v>
      </c>
      <c r="E17" s="245">
        <f t="array" ref="E17">SUM(IF(Nummerbuch!$B$5:$B$1171=A17,IF(Nummerbuch!$C$5:$C$1171=B17,IF(Nummerbuch!$D$5:$D$1171=C17,IF(Nummerbuch!$E$5:$E$1171=D17,Nummerbuch!$H$5:$H$1171,0),0),0),0))</f>
        <v>0</v>
      </c>
      <c r="F17" s="246">
        <f t="array" ref="F17">COUNT(Nummerbuch!$B$5:$B$1004,IF(Nummerbuch!$B$5:$B$1004=A17,IF(Nummerbuch!$D$5:$D$1004=C17,IF(Nummerbuch!$E$5:$E$1004=D17,0))))</f>
        <v>0</v>
      </c>
      <c r="G17" s="247"/>
      <c r="H17" s="247"/>
      <c r="I17" s="31"/>
    </row>
    <row r="18" spans="1:9" ht="15" customHeight="1" x14ac:dyDescent="0.2">
      <c r="A18" s="250" t="s">
        <v>69</v>
      </c>
      <c r="B18" s="240" t="s">
        <v>170</v>
      </c>
      <c r="C18" s="240" t="s">
        <v>171</v>
      </c>
      <c r="D18" s="244">
        <v>6</v>
      </c>
      <c r="E18" s="245">
        <f t="array" ref="E18">SUM(IF(Nummerbuch!$B$5:$B$1171=A18,IF(Nummerbuch!$C$5:$C$1171=B18,IF(Nummerbuch!$D$5:$D$1171=C18,IF(Nummerbuch!$E$5:$E$1171=D18,Nummerbuch!$H$5:$H$1171,0),0),0),0))</f>
        <v>0</v>
      </c>
      <c r="F18" s="246">
        <f t="array" ref="F18">COUNT(Nummerbuch!$B$5:$B$1004,IF(Nummerbuch!$B$5:$B$1004=A18,IF(Nummerbuch!$D$5:$D$1004=C18,IF(Nummerbuch!$E$5:$E$1004=D18,0))))</f>
        <v>0</v>
      </c>
      <c r="G18" s="565">
        <f>SUM(F9:F18)</f>
        <v>3</v>
      </c>
      <c r="H18" s="567">
        <f>SUM(E9:E18)</f>
        <v>5.0599999999999996</v>
      </c>
      <c r="I18" s="31"/>
    </row>
    <row r="19" spans="1:9" ht="15" customHeight="1" x14ac:dyDescent="0.2">
      <c r="A19" s="250" t="s">
        <v>69</v>
      </c>
      <c r="B19" s="240" t="s">
        <v>170</v>
      </c>
      <c r="C19" s="240" t="s">
        <v>172</v>
      </c>
      <c r="D19" s="244" t="s">
        <v>97</v>
      </c>
      <c r="E19" s="245">
        <f t="array" ref="E19">SUM(IF(Nummerbuch!$B$5:$B$1171=A19,IF(Nummerbuch!$C$5:$C$1171=B19,IF(Nummerbuch!$D$5:$D$1171=C19,IF(Nummerbuch!$E$5:$E$1171=D19,Nummerbuch!$H$5:$H$1171,0),0),0),0))</f>
        <v>0</v>
      </c>
      <c r="F19" s="246">
        <f t="array" ref="F19">COUNT(Nummerbuch!$B$5:$B$1004,IF(Nummerbuch!$B$5:$B$1004=A19,IF(Nummerbuch!$D$5:$D$1004=C19,IF(Nummerbuch!$E$5:$E$1004=D19,0))))</f>
        <v>0</v>
      </c>
      <c r="G19" s="247"/>
      <c r="H19" s="247"/>
      <c r="I19" s="31"/>
    </row>
    <row r="20" spans="1:9" ht="15" customHeight="1" x14ac:dyDescent="0.2">
      <c r="A20" s="250" t="s">
        <v>69</v>
      </c>
      <c r="B20" s="240" t="s">
        <v>170</v>
      </c>
      <c r="C20" s="240" t="s">
        <v>172</v>
      </c>
      <c r="D20" s="244" t="s">
        <v>108</v>
      </c>
      <c r="E20" s="245">
        <f t="array" ref="E20">SUM(IF(Nummerbuch!$B$5:$B$1171=A20,IF(Nummerbuch!$C$5:$C$1171=B20,IF(Nummerbuch!$D$5:$D$1171=C20,IF(Nummerbuch!$E$5:$E$1171=D20,Nummerbuch!$H$5:$H$1171,0),0),0),0))</f>
        <v>0</v>
      </c>
      <c r="F20" s="246">
        <f t="array" ref="F20">COUNT(Nummerbuch!$B$5:$B$1004,IF(Nummerbuch!$B$5:$B$1004=A20,IF(Nummerbuch!$D$5:$D$1004=C20,IF(Nummerbuch!$E$5:$E$1004=D20,0))))</f>
        <v>0</v>
      </c>
      <c r="G20" s="247"/>
      <c r="H20" s="247"/>
      <c r="I20" s="31"/>
    </row>
    <row r="21" spans="1:9" ht="15" customHeight="1" x14ac:dyDescent="0.2">
      <c r="A21" s="250" t="s">
        <v>69</v>
      </c>
      <c r="B21" s="240" t="s">
        <v>170</v>
      </c>
      <c r="C21" s="240" t="s">
        <v>172</v>
      </c>
      <c r="D21" s="244" t="s">
        <v>113</v>
      </c>
      <c r="E21" s="245">
        <f t="array" ref="E21">SUM(IF(Nummerbuch!$B$5:$B$1171=A21,IF(Nummerbuch!$C$5:$C$1171=B21,IF(Nummerbuch!$D$5:$D$1171=C21,IF(Nummerbuch!$E$5:$E$1171=D21,Nummerbuch!$H$5:$H$1171,0),0),0),0))</f>
        <v>0</v>
      </c>
      <c r="F21" s="246">
        <f t="array" ref="F21">COUNT(Nummerbuch!$B$5:$B$1004,IF(Nummerbuch!$B$5:$B$1004=A21,IF(Nummerbuch!$D$5:$D$1004=C21,IF(Nummerbuch!$E$5:$E$1004=D21,0))))</f>
        <v>0</v>
      </c>
      <c r="G21" s="247"/>
      <c r="H21" s="247"/>
      <c r="I21" s="31"/>
    </row>
    <row r="22" spans="1:9" ht="15" customHeight="1" x14ac:dyDescent="0.2">
      <c r="A22" s="250" t="s">
        <v>69</v>
      </c>
      <c r="B22" s="240" t="s">
        <v>170</v>
      </c>
      <c r="C22" s="240" t="s">
        <v>172</v>
      </c>
      <c r="D22" s="244" t="s">
        <v>120</v>
      </c>
      <c r="E22" s="245">
        <f t="array" ref="E22">SUM(IF(Nummerbuch!$B$5:$B$1171=A22,IF(Nummerbuch!$C$5:$C$1171=B22,IF(Nummerbuch!$D$5:$D$1171=C22,IF(Nummerbuch!$E$5:$E$1171=D22,Nummerbuch!$H$5:$H$1171,0),0),0),0))</f>
        <v>0</v>
      </c>
      <c r="F22" s="246">
        <f t="array" ref="F22">COUNT(Nummerbuch!$B$5:$B$1004,IF(Nummerbuch!$B$5:$B$1004=A22,IF(Nummerbuch!$D$5:$D$1004=C22,IF(Nummerbuch!$E$5:$E$1004=D22,0))))</f>
        <v>0</v>
      </c>
      <c r="G22" s="247"/>
      <c r="H22" s="247"/>
      <c r="I22" s="31"/>
    </row>
    <row r="23" spans="1:9" ht="15" customHeight="1" x14ac:dyDescent="0.2">
      <c r="A23" s="250" t="s">
        <v>69</v>
      </c>
      <c r="B23" s="240" t="s">
        <v>170</v>
      </c>
      <c r="C23" s="240" t="s">
        <v>172</v>
      </c>
      <c r="D23" s="244" t="s">
        <v>131</v>
      </c>
      <c r="E23" s="245">
        <f t="array" ref="E23">SUM(IF(Nummerbuch!$B$5:$B$1171=A23,IF(Nummerbuch!$C$5:$C$1171=B23,IF(Nummerbuch!$D$5:$D$1171=C23,IF(Nummerbuch!$E$5:$E$1171=D23,Nummerbuch!$H$5:$H$1171,0),0),0),0))</f>
        <v>0.86</v>
      </c>
      <c r="F23" s="246">
        <f t="array" ref="F23">COUNT(Nummerbuch!$B$5:$B$1004,IF(Nummerbuch!$B$5:$B$1004=A23,IF(Nummerbuch!$D$5:$D$1004=C23,IF(Nummerbuch!$E$5:$E$1004=D23,0))))</f>
        <v>1</v>
      </c>
      <c r="G23" s="247"/>
      <c r="H23" s="247"/>
      <c r="I23" s="31"/>
    </row>
    <row r="24" spans="1:9" ht="15" customHeight="1" x14ac:dyDescent="0.2">
      <c r="A24" s="250" t="s">
        <v>69</v>
      </c>
      <c r="B24" s="240" t="s">
        <v>170</v>
      </c>
      <c r="C24" s="240" t="s">
        <v>172</v>
      </c>
      <c r="D24" s="244" t="s">
        <v>138</v>
      </c>
      <c r="E24" s="245">
        <f t="array" ref="E24">SUM(IF(Nummerbuch!$B$5:$B$1171=A24,IF(Nummerbuch!$C$5:$C$1171=B24,IF(Nummerbuch!$D$5:$D$1171=C24,IF(Nummerbuch!$E$5:$E$1171=D24,Nummerbuch!$H$5:$H$1171,0),0),0),0))</f>
        <v>0</v>
      </c>
      <c r="F24" s="246">
        <f t="array" ref="F24">COUNT(Nummerbuch!$B$5:$B$1004,IF(Nummerbuch!$B$5:$B$1004=A24,IF(Nummerbuch!$D$5:$D$1004=C24,IF(Nummerbuch!$E$5:$E$1004=D24,0))))</f>
        <v>0</v>
      </c>
      <c r="G24" s="247"/>
      <c r="H24" s="247"/>
      <c r="I24" s="31"/>
    </row>
    <row r="25" spans="1:9" ht="15" customHeight="1" x14ac:dyDescent="0.2">
      <c r="A25" s="250" t="s">
        <v>69</v>
      </c>
      <c r="B25" s="240" t="s">
        <v>170</v>
      </c>
      <c r="C25" s="240" t="s">
        <v>172</v>
      </c>
      <c r="D25" s="244" t="s">
        <v>139</v>
      </c>
      <c r="E25" s="245">
        <f t="array" ref="E25">SUM(IF(Nummerbuch!$B$5:$B$1171=A25,IF(Nummerbuch!$C$5:$C$1171=B25,IF(Nummerbuch!$D$5:$D$1171=C25,IF(Nummerbuch!$E$5:$E$1171=D25,Nummerbuch!$H$5:$H$1171,0),0),0),0))</f>
        <v>0</v>
      </c>
      <c r="F25" s="246">
        <f t="array" ref="F25">COUNT(Nummerbuch!$B$5:$B$1004,IF(Nummerbuch!$B$5:$B$1004=A25,IF(Nummerbuch!$D$5:$D$1004=C25,IF(Nummerbuch!$E$5:$E$1004=D25,0))))</f>
        <v>0</v>
      </c>
      <c r="G25" s="247"/>
      <c r="H25" s="247"/>
      <c r="I25" s="31"/>
    </row>
    <row r="26" spans="1:9" ht="15" customHeight="1" x14ac:dyDescent="0.2">
      <c r="A26" s="250" t="s">
        <v>69</v>
      </c>
      <c r="B26" s="240" t="s">
        <v>170</v>
      </c>
      <c r="C26" s="240" t="s">
        <v>172</v>
      </c>
      <c r="D26" s="244">
        <v>4</v>
      </c>
      <c r="E26" s="245">
        <f t="array" ref="E26">SUM(IF(Nummerbuch!$B$5:$B$1171=A26,IF(Nummerbuch!$C$5:$C$1171=B26,IF(Nummerbuch!$D$5:$D$1171=C26,IF(Nummerbuch!$E$5:$E$1171=D26,Nummerbuch!$H$5:$H$1171,0),0),0),0))</f>
        <v>0</v>
      </c>
      <c r="F26" s="246">
        <f t="array" ref="F26">COUNT(Nummerbuch!$B$5:$B$1004,IF(Nummerbuch!$B$5:$B$1004=A26,IF(Nummerbuch!$D$5:$D$1004=C26,IF(Nummerbuch!$E$5:$E$1004=D26,0))))</f>
        <v>0</v>
      </c>
      <c r="G26" s="247"/>
      <c r="H26" s="247"/>
      <c r="I26" s="31"/>
    </row>
    <row r="27" spans="1:9" ht="15" customHeight="1" x14ac:dyDescent="0.2">
      <c r="A27" s="250" t="s">
        <v>69</v>
      </c>
      <c r="B27" s="240" t="s">
        <v>170</v>
      </c>
      <c r="C27" s="240" t="s">
        <v>172</v>
      </c>
      <c r="D27" s="244">
        <v>5</v>
      </c>
      <c r="E27" s="245">
        <f t="array" ref="E27">SUM(IF(Nummerbuch!$B$5:$B$1171=A27,IF(Nummerbuch!$C$5:$C$1171=B27,IF(Nummerbuch!$D$5:$D$1171=C27,IF(Nummerbuch!$E$5:$E$1171=D27,Nummerbuch!$H$5:$H$1171,0),0),0),0))</f>
        <v>0</v>
      </c>
      <c r="F27" s="246">
        <f t="array" ref="F27">COUNT(Nummerbuch!$B$5:$B$1004,IF(Nummerbuch!$B$5:$B$1004=A27,IF(Nummerbuch!$D$5:$D$1004=C27,IF(Nummerbuch!$E$5:$E$1004=D27,0))))</f>
        <v>0</v>
      </c>
      <c r="G27" s="247"/>
      <c r="H27" s="247"/>
      <c r="I27" s="31"/>
    </row>
    <row r="28" spans="1:9" ht="15" customHeight="1" x14ac:dyDescent="0.2">
      <c r="A28" s="250" t="s">
        <v>69</v>
      </c>
      <c r="B28" s="240" t="s">
        <v>170</v>
      </c>
      <c r="C28" s="240" t="s">
        <v>172</v>
      </c>
      <c r="D28" s="244">
        <v>6</v>
      </c>
      <c r="E28" s="245">
        <f t="array" ref="E28">SUM(IF(Nummerbuch!$B$5:$B$1171=A28,IF(Nummerbuch!$C$5:$C$1171=B28,IF(Nummerbuch!$D$5:$D$1171=C28,IF(Nummerbuch!$E$5:$E$1171=D28,Nummerbuch!$H$5:$H$1171,0),0),0),0))</f>
        <v>0</v>
      </c>
      <c r="F28" s="246">
        <f t="array" ref="F28">COUNT(Nummerbuch!$B$5:$B$1004,IF(Nummerbuch!$B$5:$B$1004=A28,IF(Nummerbuch!$D$5:$D$1004=C28,IF(Nummerbuch!$E$5:$E$1004=D28,0))))</f>
        <v>0</v>
      </c>
      <c r="G28" s="579">
        <f>SUM(F19:F28)</f>
        <v>1</v>
      </c>
      <c r="H28" s="350">
        <f>SUM(E19:E28)</f>
        <v>0.86</v>
      </c>
      <c r="I28" s="31"/>
    </row>
    <row r="29" spans="1:9" ht="15" customHeight="1" x14ac:dyDescent="0.2">
      <c r="A29" s="250" t="s">
        <v>69</v>
      </c>
      <c r="B29" s="240" t="s">
        <v>170</v>
      </c>
      <c r="C29" s="240" t="s">
        <v>179</v>
      </c>
      <c r="D29" s="244" t="s">
        <v>97</v>
      </c>
      <c r="E29" s="245">
        <f t="array" ref="E29">SUM(IF(Nummerbuch!$B$5:$B$1171=A29,IF(Nummerbuch!$C$5:$C$1171=B29,IF(Nummerbuch!$D$5:$D$1171=C29,IF(Nummerbuch!$E$5:$E$1171=D29,Nummerbuch!$H$5:$H$1171,0),0),0),0))</f>
        <v>0</v>
      </c>
      <c r="F29" s="246">
        <f t="array" ref="F29">COUNT(Nummerbuch!$B$5:$B$1004,IF(Nummerbuch!$B$5:$B$1004=A29,IF(Nummerbuch!$D$5:$D$1004=C29,IF(Nummerbuch!$E$5:$E$1004=D29,0))))</f>
        <v>0</v>
      </c>
      <c r="G29" s="247"/>
      <c r="H29" s="247"/>
      <c r="I29" s="31"/>
    </row>
    <row r="30" spans="1:9" ht="15" customHeight="1" x14ac:dyDescent="0.2">
      <c r="A30" s="250" t="s">
        <v>69</v>
      </c>
      <c r="B30" s="240" t="s">
        <v>170</v>
      </c>
      <c r="C30" s="240" t="s">
        <v>179</v>
      </c>
      <c r="D30" s="244" t="s">
        <v>108</v>
      </c>
      <c r="E30" s="245">
        <f t="array" ref="E30">SUM(IF(Nummerbuch!$B$5:$B$1171=A30,IF(Nummerbuch!$C$5:$C$1171=B30,IF(Nummerbuch!$D$5:$D$1171=C30,IF(Nummerbuch!$E$5:$E$1171=D30,Nummerbuch!$H$5:$H$1171,0),0),0),0))</f>
        <v>0</v>
      </c>
      <c r="F30" s="246">
        <f t="array" ref="F30">COUNT(Nummerbuch!$B$5:$B$1004,IF(Nummerbuch!$B$5:$B$1004=A30,IF(Nummerbuch!$D$5:$D$1004=C30,IF(Nummerbuch!$E$5:$E$1004=D30,0))))</f>
        <v>0</v>
      </c>
      <c r="G30" s="247"/>
      <c r="H30" s="247"/>
      <c r="I30" s="31"/>
    </row>
    <row r="31" spans="1:9" ht="15" customHeight="1" x14ac:dyDescent="0.2">
      <c r="A31" s="250" t="s">
        <v>69</v>
      </c>
      <c r="B31" s="240" t="s">
        <v>170</v>
      </c>
      <c r="C31" s="240" t="s">
        <v>179</v>
      </c>
      <c r="D31" s="244" t="s">
        <v>113</v>
      </c>
      <c r="E31" s="245">
        <f t="array" ref="E31">SUM(IF(Nummerbuch!$B$5:$B$1171=A31,IF(Nummerbuch!$C$5:$C$1171=B31,IF(Nummerbuch!$D$5:$D$1171=C31,IF(Nummerbuch!$E$5:$E$1171=D31,Nummerbuch!$H$5:$H$1171,0),0),0),0))</f>
        <v>0</v>
      </c>
      <c r="F31" s="246">
        <f t="array" ref="F31">COUNT(Nummerbuch!$B$5:$B$1004,IF(Nummerbuch!$B$5:$B$1004=A31,IF(Nummerbuch!$D$5:$D$1004=C31,IF(Nummerbuch!$E$5:$E$1004=D31,0))))</f>
        <v>0</v>
      </c>
      <c r="G31" s="247"/>
      <c r="H31" s="247"/>
      <c r="I31" s="31"/>
    </row>
    <row r="32" spans="1:9" ht="15" customHeight="1" x14ac:dyDescent="0.2">
      <c r="A32" s="250" t="s">
        <v>69</v>
      </c>
      <c r="B32" s="240" t="s">
        <v>170</v>
      </c>
      <c r="C32" s="240" t="s">
        <v>179</v>
      </c>
      <c r="D32" s="244" t="s">
        <v>120</v>
      </c>
      <c r="E32" s="245">
        <f t="array" ref="E32">SUM(IF(Nummerbuch!$B$5:$B$1171=A32,IF(Nummerbuch!$C$5:$C$1171=B32,IF(Nummerbuch!$D$5:$D$1171=C32,IF(Nummerbuch!$E$5:$E$1171=D32,Nummerbuch!$H$5:$H$1171,0),0),0),0))</f>
        <v>0</v>
      </c>
      <c r="F32" s="246">
        <f t="array" ref="F32">COUNT(Nummerbuch!$B$5:$B$1004,IF(Nummerbuch!$B$5:$B$1004=A32,IF(Nummerbuch!$D$5:$D$1004=C32,IF(Nummerbuch!$E$5:$E$1004=D32,0))))</f>
        <v>0</v>
      </c>
      <c r="G32" s="247"/>
      <c r="H32" s="247"/>
      <c r="I32" s="31"/>
    </row>
    <row r="33" spans="1:9" ht="15" customHeight="1" x14ac:dyDescent="0.2">
      <c r="A33" s="250" t="s">
        <v>69</v>
      </c>
      <c r="B33" s="240" t="s">
        <v>170</v>
      </c>
      <c r="C33" s="240" t="s">
        <v>179</v>
      </c>
      <c r="D33" s="244" t="s">
        <v>131</v>
      </c>
      <c r="E33" s="245">
        <f t="array" ref="E33">SUM(IF(Nummerbuch!$B$5:$B$1171=A33,IF(Nummerbuch!$C$5:$C$1171=B33,IF(Nummerbuch!$D$5:$D$1171=C33,IF(Nummerbuch!$E$5:$E$1171=D33,Nummerbuch!$H$5:$H$1171,0),0),0),0))</f>
        <v>0</v>
      </c>
      <c r="F33" s="246">
        <f t="array" ref="F33">COUNT(Nummerbuch!$B$5:$B$1004,IF(Nummerbuch!$B$5:$B$1004=A33,IF(Nummerbuch!$D$5:$D$1004=C33,IF(Nummerbuch!$E$5:$E$1004=D33,0))))</f>
        <v>0</v>
      </c>
      <c r="G33" s="247"/>
      <c r="H33" s="247"/>
      <c r="I33" s="31"/>
    </row>
    <row r="34" spans="1:9" ht="15" customHeight="1" x14ac:dyDescent="0.2">
      <c r="A34" s="250" t="s">
        <v>69</v>
      </c>
      <c r="B34" s="240" t="s">
        <v>170</v>
      </c>
      <c r="C34" s="240" t="s">
        <v>179</v>
      </c>
      <c r="D34" s="244" t="s">
        <v>138</v>
      </c>
      <c r="E34" s="245">
        <f t="array" ref="E34">SUM(IF(Nummerbuch!$B$5:$B$1171=A34,IF(Nummerbuch!$C$5:$C$1171=B34,IF(Nummerbuch!$D$5:$D$1171=C34,IF(Nummerbuch!$E$5:$E$1171=D34,Nummerbuch!$H$5:$H$1171,0),0),0),0))</f>
        <v>0</v>
      </c>
      <c r="F34" s="246">
        <f t="array" ref="F34">COUNT(Nummerbuch!$B$5:$B$1004,IF(Nummerbuch!$B$5:$B$1004=A34,IF(Nummerbuch!$D$5:$D$1004=C34,IF(Nummerbuch!$E$5:$E$1004=D34,0))))</f>
        <v>0</v>
      </c>
      <c r="G34" s="247"/>
      <c r="H34" s="247"/>
      <c r="I34" s="31"/>
    </row>
    <row r="35" spans="1:9" ht="15" customHeight="1" x14ac:dyDescent="0.2">
      <c r="A35" s="250" t="s">
        <v>69</v>
      </c>
      <c r="B35" s="240" t="s">
        <v>170</v>
      </c>
      <c r="C35" s="240" t="s">
        <v>179</v>
      </c>
      <c r="D35" s="244" t="s">
        <v>139</v>
      </c>
      <c r="E35" s="245">
        <f t="array" ref="E35">SUM(IF(Nummerbuch!$B$5:$B$1171=A35,IF(Nummerbuch!$C$5:$C$1171=B35,IF(Nummerbuch!$D$5:$D$1171=C35,IF(Nummerbuch!$E$5:$E$1171=D35,Nummerbuch!$H$5:$H$1171,0),0),0),0))</f>
        <v>0</v>
      </c>
      <c r="F35" s="246">
        <f t="array" ref="F35">COUNT(Nummerbuch!$B$5:$B$1004,IF(Nummerbuch!$B$5:$B$1004=A35,IF(Nummerbuch!$D$5:$D$1004=C35,IF(Nummerbuch!$E$5:$E$1004=D35,0))))</f>
        <v>0</v>
      </c>
      <c r="G35" s="247"/>
      <c r="H35" s="247"/>
      <c r="I35" s="31"/>
    </row>
    <row r="36" spans="1:9" ht="15" customHeight="1" x14ac:dyDescent="0.2">
      <c r="A36" s="250" t="s">
        <v>69</v>
      </c>
      <c r="B36" s="240" t="s">
        <v>170</v>
      </c>
      <c r="C36" s="240" t="s">
        <v>179</v>
      </c>
      <c r="D36" s="244">
        <v>4</v>
      </c>
      <c r="E36" s="245">
        <f t="array" ref="E36">SUM(IF(Nummerbuch!$B$5:$B$1171=A36,IF(Nummerbuch!$C$5:$C$1171=B36,IF(Nummerbuch!$D$5:$D$1171=C36,IF(Nummerbuch!$E$5:$E$1171=D36,Nummerbuch!$H$5:$H$1171,0),0),0),0))</f>
        <v>0</v>
      </c>
      <c r="F36" s="246">
        <f t="array" ref="F36">COUNT(Nummerbuch!$B$5:$B$1004,IF(Nummerbuch!$B$5:$B$1004=A36,IF(Nummerbuch!$D$5:$D$1004=C36,IF(Nummerbuch!$E$5:$E$1004=D36,0))))</f>
        <v>0</v>
      </c>
      <c r="G36" s="247"/>
      <c r="H36" s="247"/>
      <c r="I36" s="31"/>
    </row>
    <row r="37" spans="1:9" ht="15" customHeight="1" x14ac:dyDescent="0.2">
      <c r="A37" s="250" t="s">
        <v>69</v>
      </c>
      <c r="B37" s="240" t="s">
        <v>170</v>
      </c>
      <c r="C37" s="240" t="s">
        <v>179</v>
      </c>
      <c r="D37" s="244">
        <v>5</v>
      </c>
      <c r="E37" s="245">
        <f t="array" ref="E37">SUM(IF(Nummerbuch!$B$5:$B$1171=A37,IF(Nummerbuch!$C$5:$C$1171=B37,IF(Nummerbuch!$D$5:$D$1171=C37,IF(Nummerbuch!$E$5:$E$1171=D37,Nummerbuch!$H$5:$H$1171,0),0),0),0))</f>
        <v>0</v>
      </c>
      <c r="F37" s="246">
        <f t="array" ref="F37">COUNT(Nummerbuch!$B$5:$B$1004,IF(Nummerbuch!$B$5:$B$1004=A37,IF(Nummerbuch!$D$5:$D$1004=C37,IF(Nummerbuch!$E$5:$E$1004=D37,0))))</f>
        <v>0</v>
      </c>
      <c r="G37" s="247"/>
      <c r="H37" s="247"/>
      <c r="I37" s="31"/>
    </row>
    <row r="38" spans="1:9" ht="15" customHeight="1" x14ac:dyDescent="0.2">
      <c r="A38" s="250" t="s">
        <v>69</v>
      </c>
      <c r="B38" s="240" t="s">
        <v>170</v>
      </c>
      <c r="C38" s="240" t="s">
        <v>179</v>
      </c>
      <c r="D38" s="244">
        <v>6</v>
      </c>
      <c r="E38" s="245">
        <f t="array" ref="E38">SUM(IF(Nummerbuch!$B$5:$B$1171=A38,IF(Nummerbuch!$C$5:$C$1171=B38,IF(Nummerbuch!$D$5:$D$1171=C38,IF(Nummerbuch!$E$5:$E$1171=D38,Nummerbuch!$H$5:$H$1171,0),0),0),0))</f>
        <v>0</v>
      </c>
      <c r="F38" s="246">
        <f t="array" ref="F38">COUNT(Nummerbuch!$B$5:$B$1004,IF(Nummerbuch!$B$5:$B$1004=A38,IF(Nummerbuch!$D$5:$D$1004=C38,IF(Nummerbuch!$E$5:$E$1004=D38,0))))</f>
        <v>0</v>
      </c>
      <c r="G38" s="579">
        <f>SUM(F29:F38)</f>
        <v>0</v>
      </c>
      <c r="H38" s="350">
        <f>SUM(E29:E38)</f>
        <v>0</v>
      </c>
      <c r="I38" s="31"/>
    </row>
    <row r="39" spans="1:9" ht="15" customHeight="1" x14ac:dyDescent="0.2">
      <c r="A39" s="250" t="s">
        <v>69</v>
      </c>
      <c r="B39" s="240" t="s">
        <v>170</v>
      </c>
      <c r="C39" s="240" t="s">
        <v>173</v>
      </c>
      <c r="D39" s="244" t="s">
        <v>97</v>
      </c>
      <c r="E39" s="245">
        <f t="array" ref="E39">SUM(IF(Nummerbuch!$B$5:$B$1171=A39,IF(Nummerbuch!$C$5:$C$1171=B39,IF(Nummerbuch!$D$5:$D$1171=C39,IF(Nummerbuch!$E$5:$E$1171=D39,Nummerbuch!$H$5:$H$1171,0),0),0),0))</f>
        <v>0</v>
      </c>
      <c r="F39" s="246">
        <f t="array" ref="F39">COUNT(Nummerbuch!$B$5:$B$1004,IF(Nummerbuch!$B$5:$B$1004=A39,IF(Nummerbuch!$D$5:$D$1004=C39,IF(Nummerbuch!$E$5:$E$1004=D39,0))))</f>
        <v>0</v>
      </c>
      <c r="G39" s="247"/>
      <c r="H39" s="247"/>
      <c r="I39" s="31"/>
    </row>
    <row r="40" spans="1:9" ht="15" customHeight="1" x14ac:dyDescent="0.2">
      <c r="A40" s="250" t="s">
        <v>69</v>
      </c>
      <c r="B40" s="240" t="s">
        <v>170</v>
      </c>
      <c r="C40" s="240" t="s">
        <v>173</v>
      </c>
      <c r="D40" s="244" t="s">
        <v>108</v>
      </c>
      <c r="E40" s="245">
        <f t="array" ref="E40">SUM(IF(Nummerbuch!$B$5:$B$1171=A40,IF(Nummerbuch!$C$5:$C$1171=B40,IF(Nummerbuch!$D$5:$D$1171=C40,IF(Nummerbuch!$E$5:$E$1171=D40,Nummerbuch!$H$5:$H$1171,0),0),0),0))</f>
        <v>0</v>
      </c>
      <c r="F40" s="246">
        <f t="array" ref="F40">COUNT(Nummerbuch!$B$5:$B$1004,IF(Nummerbuch!$B$5:$B$1004=A40,IF(Nummerbuch!$D$5:$D$1004=C40,IF(Nummerbuch!$E$5:$E$1004=D40,0))))</f>
        <v>0</v>
      </c>
      <c r="G40" s="247"/>
      <c r="H40" s="247"/>
      <c r="I40" s="31"/>
    </row>
    <row r="41" spans="1:9" ht="15" customHeight="1" x14ac:dyDescent="0.2">
      <c r="A41" s="250" t="s">
        <v>69</v>
      </c>
      <c r="B41" s="240" t="s">
        <v>170</v>
      </c>
      <c r="C41" s="240" t="s">
        <v>173</v>
      </c>
      <c r="D41" s="244" t="s">
        <v>113</v>
      </c>
      <c r="E41" s="245">
        <f t="array" ref="E41">SUM(IF(Nummerbuch!$B$5:$B$1171=A41,IF(Nummerbuch!$C$5:$C$1171=B41,IF(Nummerbuch!$D$5:$D$1171=C41,IF(Nummerbuch!$E$5:$E$1171=D41,Nummerbuch!$H$5:$H$1171,0),0),0),0))</f>
        <v>0</v>
      </c>
      <c r="F41" s="246">
        <f t="array" ref="F41">COUNT(Nummerbuch!$B$5:$B$1004,IF(Nummerbuch!$B$5:$B$1004=A41,IF(Nummerbuch!$D$5:$D$1004=C41,IF(Nummerbuch!$E$5:$E$1004=D41,0))))</f>
        <v>0</v>
      </c>
      <c r="G41" s="247"/>
      <c r="H41" s="247"/>
      <c r="I41" s="31"/>
    </row>
    <row r="42" spans="1:9" ht="15" customHeight="1" x14ac:dyDescent="0.2">
      <c r="A42" s="250" t="s">
        <v>69</v>
      </c>
      <c r="B42" s="240" t="s">
        <v>170</v>
      </c>
      <c r="C42" s="240" t="s">
        <v>173</v>
      </c>
      <c r="D42" s="244" t="s">
        <v>120</v>
      </c>
      <c r="E42" s="245">
        <f t="array" ref="E42">SUM(IF(Nummerbuch!$B$5:$B$1171=A42,IF(Nummerbuch!$C$5:$C$1171=B42,IF(Nummerbuch!$D$5:$D$1171=C42,IF(Nummerbuch!$E$5:$E$1171=D42,Nummerbuch!$H$5:$H$1171,0),0),0),0))</f>
        <v>0</v>
      </c>
      <c r="F42" s="246">
        <f t="array" ref="F42">COUNT(Nummerbuch!$B$5:$B$1004,IF(Nummerbuch!$B$5:$B$1004=A42,IF(Nummerbuch!$D$5:$D$1004=C42,IF(Nummerbuch!$E$5:$E$1004=D42,0))))</f>
        <v>0</v>
      </c>
      <c r="G42" s="247"/>
      <c r="H42" s="247"/>
      <c r="I42" s="31"/>
    </row>
    <row r="43" spans="1:9" ht="15" customHeight="1" x14ac:dyDescent="0.2">
      <c r="A43" s="250" t="s">
        <v>69</v>
      </c>
      <c r="B43" s="240" t="s">
        <v>170</v>
      </c>
      <c r="C43" s="240" t="s">
        <v>173</v>
      </c>
      <c r="D43" s="244" t="s">
        <v>131</v>
      </c>
      <c r="E43" s="245">
        <f t="array" ref="E43">SUM(IF(Nummerbuch!$B$5:$B$1171=A43,IF(Nummerbuch!$C$5:$C$1171=B43,IF(Nummerbuch!$D$5:$D$1171=C43,IF(Nummerbuch!$E$5:$E$1171=D43,Nummerbuch!$H$5:$H$1171,0),0),0),0))</f>
        <v>0</v>
      </c>
      <c r="F43" s="246">
        <f t="array" ref="F43">COUNT(Nummerbuch!$B$5:$B$1004,IF(Nummerbuch!$B$5:$B$1004=A43,IF(Nummerbuch!$D$5:$D$1004=C43,IF(Nummerbuch!$E$5:$E$1004=D43,0))))</f>
        <v>0</v>
      </c>
      <c r="G43" s="247"/>
      <c r="H43" s="247"/>
      <c r="I43" s="31"/>
    </row>
    <row r="44" spans="1:9" ht="15" customHeight="1" x14ac:dyDescent="0.2">
      <c r="A44" s="250" t="s">
        <v>69</v>
      </c>
      <c r="B44" s="240" t="s">
        <v>170</v>
      </c>
      <c r="C44" s="240" t="s">
        <v>173</v>
      </c>
      <c r="D44" s="244" t="s">
        <v>138</v>
      </c>
      <c r="E44" s="245">
        <f t="array" ref="E44">SUM(IF(Nummerbuch!$B$5:$B$1171=A44,IF(Nummerbuch!$C$5:$C$1171=B44,IF(Nummerbuch!$D$5:$D$1171=C44,IF(Nummerbuch!$E$5:$E$1171=D44,Nummerbuch!$H$5:$H$1171,0),0),0),0))</f>
        <v>0</v>
      </c>
      <c r="F44" s="246">
        <f t="array" ref="F44">COUNT(Nummerbuch!$B$5:$B$1004,IF(Nummerbuch!$B$5:$B$1004=A44,IF(Nummerbuch!$D$5:$D$1004=C44,IF(Nummerbuch!$E$5:$E$1004=D44,0))))</f>
        <v>0</v>
      </c>
      <c r="G44" s="247"/>
      <c r="H44" s="247"/>
      <c r="I44" s="31"/>
    </row>
    <row r="45" spans="1:9" ht="15" customHeight="1" x14ac:dyDescent="0.2">
      <c r="A45" s="250" t="s">
        <v>69</v>
      </c>
      <c r="B45" s="240" t="s">
        <v>170</v>
      </c>
      <c r="C45" s="240" t="s">
        <v>173</v>
      </c>
      <c r="D45" s="244" t="s">
        <v>139</v>
      </c>
      <c r="E45" s="245">
        <f t="array" ref="E45">SUM(IF(Nummerbuch!$B$5:$B$1171=A45,IF(Nummerbuch!$C$5:$C$1171=B45,IF(Nummerbuch!$D$5:$D$1171=C45,IF(Nummerbuch!$E$5:$E$1171=D45,Nummerbuch!$H$5:$H$1171,0),0),0),0))</f>
        <v>0</v>
      </c>
      <c r="F45" s="246">
        <f t="array" ref="F45">COUNT(Nummerbuch!$B$5:$B$1004,IF(Nummerbuch!$B$5:$B$1004=A45,IF(Nummerbuch!$D$5:$D$1004=C45,IF(Nummerbuch!$E$5:$E$1004=D45,0))))</f>
        <v>0</v>
      </c>
      <c r="G45" s="247"/>
      <c r="H45" s="247"/>
      <c r="I45" s="31"/>
    </row>
    <row r="46" spans="1:9" ht="15" customHeight="1" x14ac:dyDescent="0.2">
      <c r="A46" s="250" t="s">
        <v>69</v>
      </c>
      <c r="B46" s="240" t="s">
        <v>170</v>
      </c>
      <c r="C46" s="240" t="s">
        <v>173</v>
      </c>
      <c r="D46" s="244">
        <v>4</v>
      </c>
      <c r="E46" s="245">
        <f t="array" ref="E46">SUM(IF(Nummerbuch!$B$5:$B$1171=A46,IF(Nummerbuch!$C$5:$C$1171=B46,IF(Nummerbuch!$D$5:$D$1171=C46,IF(Nummerbuch!$E$5:$E$1171=D46,Nummerbuch!$H$5:$H$1171,0),0),0),0))</f>
        <v>0</v>
      </c>
      <c r="F46" s="246">
        <f t="array" ref="F46">COUNT(Nummerbuch!$B$5:$B$1004,IF(Nummerbuch!$B$5:$B$1004=A46,IF(Nummerbuch!$D$5:$D$1004=C46,IF(Nummerbuch!$E$5:$E$1004=D46,0))))</f>
        <v>0</v>
      </c>
      <c r="G46" s="247"/>
      <c r="H46" s="247"/>
      <c r="I46" s="31"/>
    </row>
    <row r="47" spans="1:9" ht="15" customHeight="1" x14ac:dyDescent="0.2">
      <c r="A47" s="250" t="s">
        <v>69</v>
      </c>
      <c r="B47" s="240" t="s">
        <v>170</v>
      </c>
      <c r="C47" s="240" t="s">
        <v>173</v>
      </c>
      <c r="D47" s="244">
        <v>5</v>
      </c>
      <c r="E47" s="245">
        <f t="array" ref="E47">SUM(IF(Nummerbuch!$B$5:$B$1171=A47,IF(Nummerbuch!$C$5:$C$1171=B47,IF(Nummerbuch!$D$5:$D$1171=C47,IF(Nummerbuch!$E$5:$E$1171=D47,Nummerbuch!$H$5:$H$1171,0),0),0),0))</f>
        <v>0</v>
      </c>
      <c r="F47" s="246">
        <f t="array" ref="F47">COUNT(Nummerbuch!$B$5:$B$1004,IF(Nummerbuch!$B$5:$B$1004=A47,IF(Nummerbuch!$D$5:$D$1004=C47,IF(Nummerbuch!$E$5:$E$1004=D47,0))))</f>
        <v>0</v>
      </c>
      <c r="G47" s="247"/>
      <c r="H47" s="247"/>
      <c r="I47" s="31"/>
    </row>
    <row r="48" spans="1:9" ht="15" customHeight="1" x14ac:dyDescent="0.2">
      <c r="A48" s="250" t="s">
        <v>69</v>
      </c>
      <c r="B48" s="240" t="s">
        <v>170</v>
      </c>
      <c r="C48" s="240" t="s">
        <v>173</v>
      </c>
      <c r="D48" s="244">
        <v>6</v>
      </c>
      <c r="E48" s="245">
        <f t="array" ref="E48">SUM(IF(Nummerbuch!$B$5:$B$1171=A48,IF(Nummerbuch!$C$5:$C$1171=B48,IF(Nummerbuch!$D$5:$D$1171=C48,IF(Nummerbuch!$E$5:$E$1171=D48,Nummerbuch!$H$5:$H$1171,0),0),0),0))</f>
        <v>0</v>
      </c>
      <c r="F48" s="246">
        <f t="array" ref="F48">COUNT(Nummerbuch!$B$5:$B$1004,IF(Nummerbuch!$B$5:$B$1004=A48,IF(Nummerbuch!$D$5:$D$1004=C48,IF(Nummerbuch!$E$5:$E$1004=D48,0))))</f>
        <v>0</v>
      </c>
      <c r="G48" s="579">
        <f>SUM(F39:F48)</f>
        <v>0</v>
      </c>
      <c r="H48" s="350">
        <f>SUM(E39:E48)</f>
        <v>0</v>
      </c>
      <c r="I48" s="31"/>
    </row>
    <row r="49" spans="1:9" ht="15" customHeight="1" x14ac:dyDescent="0.2">
      <c r="A49" s="250" t="s">
        <v>86</v>
      </c>
      <c r="B49" s="240" t="s">
        <v>170</v>
      </c>
      <c r="C49" s="240" t="s">
        <v>177</v>
      </c>
      <c r="D49" s="244" t="s">
        <v>131</v>
      </c>
      <c r="E49" s="245">
        <f t="array" ref="E49">SUM(IF(Nummerbuch!$B$5:$B$1171=A49,IF(Nummerbuch!$C$5:$C$1171=B49,IF(Nummerbuch!$D$5:$D$1171=C49,IF(Nummerbuch!$E$5:$E$1171=D49,Nummerbuch!$H$5:$H$1171,0),0),0),0))</f>
        <v>0</v>
      </c>
      <c r="F49" s="246">
        <f t="array" ref="F49">COUNT(Nummerbuch!$B$5:$B$1004,IF(Nummerbuch!$B$5:$B$1004=A49,IF(Nummerbuch!$D$5:$D$1004=C49,IF(Nummerbuch!$E$5:$E$1004=D49,0))))</f>
        <v>0</v>
      </c>
      <c r="G49" s="247"/>
      <c r="H49" s="247"/>
      <c r="I49" s="31"/>
    </row>
    <row r="50" spans="1:9" ht="15" customHeight="1" x14ac:dyDescent="0.2">
      <c r="A50" s="250" t="s">
        <v>86</v>
      </c>
      <c r="B50" s="240" t="s">
        <v>170</v>
      </c>
      <c r="C50" s="240" t="s">
        <v>177</v>
      </c>
      <c r="D50" s="244" t="s">
        <v>138</v>
      </c>
      <c r="E50" s="245">
        <f t="array" ref="E50">SUM(IF(Nummerbuch!$B$5:$B$1171=A50,IF(Nummerbuch!$C$5:$C$1171=B50,IF(Nummerbuch!$D$5:$D$1171=C50,IF(Nummerbuch!$E$5:$E$1171=D50,Nummerbuch!$H$5:$H$1171,0),0),0),0))</f>
        <v>0</v>
      </c>
      <c r="F50" s="246">
        <f t="array" ref="F50">COUNT(Nummerbuch!$B$5:$B$1004,IF(Nummerbuch!$B$5:$B$1004=A50,IF(Nummerbuch!$D$5:$D$1004=C50,IF(Nummerbuch!$E$5:$E$1004=D50,0))))</f>
        <v>0</v>
      </c>
      <c r="G50" s="247"/>
      <c r="H50" s="247"/>
      <c r="I50" s="31"/>
    </row>
    <row r="51" spans="1:9" ht="15" customHeight="1" x14ac:dyDescent="0.2">
      <c r="A51" s="250" t="s">
        <v>86</v>
      </c>
      <c r="B51" s="240" t="s">
        <v>170</v>
      </c>
      <c r="C51" s="240" t="s">
        <v>177</v>
      </c>
      <c r="D51" s="244" t="s">
        <v>139</v>
      </c>
      <c r="E51" s="245">
        <f t="array" ref="E51">SUM(IF(Nummerbuch!$B$5:$B$1171=A51,IF(Nummerbuch!$C$5:$C$1171=B51,IF(Nummerbuch!$D$5:$D$1171=C51,IF(Nummerbuch!$E$5:$E$1171=D51,Nummerbuch!$H$5:$H$1171,0),0),0),0))</f>
        <v>0</v>
      </c>
      <c r="F51" s="246">
        <f t="array" ref="F51">COUNT(Nummerbuch!$B$5:$B$1004,IF(Nummerbuch!$B$5:$B$1004=A51,IF(Nummerbuch!$D$5:$D$1004=C51,IF(Nummerbuch!$E$5:$E$1004=D51,0))))</f>
        <v>0</v>
      </c>
      <c r="G51" s="247"/>
      <c r="H51" s="247"/>
      <c r="I51" s="31"/>
    </row>
    <row r="52" spans="1:9" ht="15" customHeight="1" x14ac:dyDescent="0.2">
      <c r="A52" s="250" t="s">
        <v>86</v>
      </c>
      <c r="B52" s="240" t="s">
        <v>170</v>
      </c>
      <c r="C52" s="240" t="s">
        <v>177</v>
      </c>
      <c r="D52" s="244">
        <v>4</v>
      </c>
      <c r="E52" s="245">
        <f t="array" ref="E52">SUM(IF(Nummerbuch!$B$5:$B$1171=A52,IF(Nummerbuch!$C$5:$C$1171=B52,IF(Nummerbuch!$D$5:$D$1171=C52,IF(Nummerbuch!$E$5:$E$1171=D52,Nummerbuch!$H$5:$H$1171,0),0),0),0))</f>
        <v>0</v>
      </c>
      <c r="F52" s="246">
        <f t="array" ref="F52">COUNT(Nummerbuch!$B$5:$B$1004,IF(Nummerbuch!$B$5:$B$1004=A52,IF(Nummerbuch!$D$5:$D$1004=C52,IF(Nummerbuch!$E$5:$E$1004=D52,0))))</f>
        <v>0</v>
      </c>
      <c r="G52" s="247"/>
      <c r="H52" s="247"/>
      <c r="I52" s="31"/>
    </row>
    <row r="53" spans="1:9" ht="15" customHeight="1" x14ac:dyDescent="0.2">
      <c r="A53" s="250" t="s">
        <v>86</v>
      </c>
      <c r="B53" s="240" t="s">
        <v>170</v>
      </c>
      <c r="C53" s="240" t="s">
        <v>177</v>
      </c>
      <c r="D53" s="244">
        <v>5</v>
      </c>
      <c r="E53" s="245">
        <f t="array" ref="E53">SUM(IF(Nummerbuch!$B$5:$B$1171=A53,IF(Nummerbuch!$C$5:$C$1171=B53,IF(Nummerbuch!$D$5:$D$1171=C53,IF(Nummerbuch!$E$5:$E$1171=D53,Nummerbuch!$H$5:$H$1171,0),0),0),0))</f>
        <v>0</v>
      </c>
      <c r="F53" s="246">
        <f t="array" ref="F53">COUNT(Nummerbuch!$B$5:$B$1004,IF(Nummerbuch!$B$5:$B$1004=A53,IF(Nummerbuch!$D$5:$D$1004=C53,IF(Nummerbuch!$E$5:$E$1004=D53,0))))</f>
        <v>0</v>
      </c>
      <c r="G53" s="247"/>
      <c r="H53" s="247"/>
      <c r="I53" s="31"/>
    </row>
    <row r="54" spans="1:9" ht="15" customHeight="1" x14ac:dyDescent="0.2">
      <c r="A54" s="250" t="s">
        <v>86</v>
      </c>
      <c r="B54" s="240" t="s">
        <v>170</v>
      </c>
      <c r="C54" s="240" t="s">
        <v>177</v>
      </c>
      <c r="D54" s="244">
        <v>6</v>
      </c>
      <c r="E54" s="245">
        <f t="array" ref="E54">SUM(IF(Nummerbuch!$B$5:$B$1171=A54,IF(Nummerbuch!$C$5:$C$1171=B54,IF(Nummerbuch!$D$5:$D$1171=C54,IF(Nummerbuch!$E$5:$E$1171=D54,Nummerbuch!$H$5:$H$1171,0),0),0),0))</f>
        <v>0</v>
      </c>
      <c r="F54" s="246">
        <f t="array" ref="F54">COUNT(Nummerbuch!$B$5:$B$1004,IF(Nummerbuch!$B$5:$B$1004=A54,IF(Nummerbuch!$D$5:$D$1004=C54,IF(Nummerbuch!$E$5:$E$1004=D54,0))))</f>
        <v>0</v>
      </c>
      <c r="G54" s="579">
        <f>SUM(F49:F54)</f>
        <v>0</v>
      </c>
      <c r="H54" s="580">
        <f>SUM(E49:E54)</f>
        <v>0</v>
      </c>
      <c r="I54" s="31"/>
    </row>
    <row r="55" spans="1:9" ht="15" customHeight="1" x14ac:dyDescent="0.2">
      <c r="A55" s="250" t="s">
        <v>86</v>
      </c>
      <c r="B55" s="240" t="s">
        <v>170</v>
      </c>
      <c r="C55" s="240" t="s">
        <v>171</v>
      </c>
      <c r="D55" s="244" t="s">
        <v>97</v>
      </c>
      <c r="E55" s="245">
        <f t="array" ref="E55">SUM(IF(Nummerbuch!$B$5:$B$1171=A55,IF(Nummerbuch!$C$5:$C$1171=B55,IF(Nummerbuch!$D$5:$D$1171=C55,IF(Nummerbuch!$E$5:$E$1171=D55,Nummerbuch!$H$5:$H$1171,0),0),0),0))</f>
        <v>0</v>
      </c>
      <c r="F55" s="246">
        <f t="array" ref="F55">COUNT(Nummerbuch!$B$5:$B$1004,IF(Nummerbuch!$B$5:$B$1004=A55,IF(Nummerbuch!$D$5:$D$1004=C55,IF(Nummerbuch!$E$5:$E$1004=D55,0))))</f>
        <v>0</v>
      </c>
      <c r="G55" s="247"/>
      <c r="H55" s="247"/>
      <c r="I55" s="31"/>
    </row>
    <row r="56" spans="1:9" ht="15" customHeight="1" x14ac:dyDescent="0.2">
      <c r="A56" s="250" t="s">
        <v>86</v>
      </c>
      <c r="B56" s="240" t="s">
        <v>170</v>
      </c>
      <c r="C56" s="240" t="s">
        <v>171</v>
      </c>
      <c r="D56" s="244" t="s">
        <v>108</v>
      </c>
      <c r="E56" s="245">
        <f t="array" ref="E56">SUM(IF(Nummerbuch!$B$5:$B$1171=A56,IF(Nummerbuch!$C$5:$C$1171=B56,IF(Nummerbuch!$D$5:$D$1171=C56,IF(Nummerbuch!$E$5:$E$1171=D56,Nummerbuch!$H$5:$H$1171,0),0),0),0))</f>
        <v>0</v>
      </c>
      <c r="F56" s="246">
        <f t="array" ref="F56">COUNT(Nummerbuch!$B$5:$B$1004,IF(Nummerbuch!$B$5:$B$1004=A56,IF(Nummerbuch!$D$5:$D$1004=C56,IF(Nummerbuch!$E$5:$E$1004=D56,0))))</f>
        <v>0</v>
      </c>
      <c r="G56" s="247"/>
      <c r="H56" s="247"/>
      <c r="I56" s="31"/>
    </row>
    <row r="57" spans="1:9" ht="15" customHeight="1" x14ac:dyDescent="0.2">
      <c r="A57" s="250" t="s">
        <v>86</v>
      </c>
      <c r="B57" s="240" t="s">
        <v>170</v>
      </c>
      <c r="C57" s="240" t="s">
        <v>171</v>
      </c>
      <c r="D57" s="244" t="s">
        <v>113</v>
      </c>
      <c r="E57" s="245">
        <f t="array" ref="E57">SUM(IF(Nummerbuch!$B$5:$B$1171=A57,IF(Nummerbuch!$C$5:$C$1171=B57,IF(Nummerbuch!$D$5:$D$1171=C57,IF(Nummerbuch!$E$5:$E$1171=D57,Nummerbuch!$H$5:$H$1171,0),0),0),0))</f>
        <v>0</v>
      </c>
      <c r="F57" s="246">
        <f t="array" ref="F57">COUNT(Nummerbuch!$B$5:$B$1004,IF(Nummerbuch!$B$5:$B$1004=A57,IF(Nummerbuch!$D$5:$D$1004=C57,IF(Nummerbuch!$E$5:$E$1004=D57,0))))</f>
        <v>0</v>
      </c>
      <c r="G57" s="247"/>
      <c r="H57" s="247"/>
      <c r="I57" s="31"/>
    </row>
    <row r="58" spans="1:9" ht="15" customHeight="1" x14ac:dyDescent="0.2">
      <c r="A58" s="250" t="s">
        <v>86</v>
      </c>
      <c r="B58" s="240" t="s">
        <v>170</v>
      </c>
      <c r="C58" s="240" t="s">
        <v>171</v>
      </c>
      <c r="D58" s="244" t="s">
        <v>120</v>
      </c>
      <c r="E58" s="245">
        <f t="array" ref="E58">SUM(IF(Nummerbuch!$B$5:$B$1171=A58,IF(Nummerbuch!$C$5:$C$1171=B58,IF(Nummerbuch!$D$5:$D$1171=C58,IF(Nummerbuch!$E$5:$E$1171=D58,Nummerbuch!$H$5:$H$1171,0),0),0),0))</f>
        <v>0</v>
      </c>
      <c r="F58" s="246">
        <f t="array" ref="F58">COUNT(Nummerbuch!$B$5:$B$1004,IF(Nummerbuch!$B$5:$B$1004=A58,IF(Nummerbuch!$D$5:$D$1004=C58,IF(Nummerbuch!$E$5:$E$1004=D58,0))))</f>
        <v>0</v>
      </c>
      <c r="G58" s="247"/>
      <c r="H58" s="247"/>
      <c r="I58" s="31"/>
    </row>
    <row r="59" spans="1:9" ht="15" customHeight="1" x14ac:dyDescent="0.2">
      <c r="A59" s="250" t="s">
        <v>86</v>
      </c>
      <c r="B59" s="240" t="s">
        <v>170</v>
      </c>
      <c r="C59" s="240" t="s">
        <v>171</v>
      </c>
      <c r="D59" s="244" t="s">
        <v>131</v>
      </c>
      <c r="E59" s="245">
        <f t="array" ref="E59">SUM(IF(Nummerbuch!$B$5:$B$1171=A59,IF(Nummerbuch!$C$5:$C$1171=B59,IF(Nummerbuch!$D$5:$D$1171=C59,IF(Nummerbuch!$E$5:$E$1171=D59,Nummerbuch!$H$5:$H$1171,0),0),0),0))</f>
        <v>0</v>
      </c>
      <c r="F59" s="246">
        <f t="array" ref="F59">COUNT(Nummerbuch!$B$5:$B$1004,IF(Nummerbuch!$B$5:$B$1004=A59,IF(Nummerbuch!$D$5:$D$1004=C59,IF(Nummerbuch!$E$5:$E$1004=D59,0))))</f>
        <v>0</v>
      </c>
      <c r="G59" s="247"/>
      <c r="H59" s="247"/>
      <c r="I59" s="31"/>
    </row>
    <row r="60" spans="1:9" ht="15" customHeight="1" x14ac:dyDescent="0.2">
      <c r="A60" s="250" t="s">
        <v>86</v>
      </c>
      <c r="B60" s="240" t="s">
        <v>170</v>
      </c>
      <c r="C60" s="240" t="s">
        <v>171</v>
      </c>
      <c r="D60" s="244" t="s">
        <v>138</v>
      </c>
      <c r="E60" s="245">
        <f t="array" ref="E60">SUM(IF(Nummerbuch!$B$5:$B$1171=A60,IF(Nummerbuch!$C$5:$C$1171=B60,IF(Nummerbuch!$D$5:$D$1171=C60,IF(Nummerbuch!$E$5:$E$1171=D60,Nummerbuch!$H$5:$H$1171,0),0),0),0))</f>
        <v>0</v>
      </c>
      <c r="F60" s="246">
        <f t="array" ref="F60">COUNT(Nummerbuch!$B$5:$B$1004,IF(Nummerbuch!$B$5:$B$1004=A60,IF(Nummerbuch!$D$5:$D$1004=C60,IF(Nummerbuch!$E$5:$E$1004=D60,0))))</f>
        <v>0</v>
      </c>
      <c r="G60" s="247"/>
      <c r="H60" s="247"/>
      <c r="I60" s="31"/>
    </row>
    <row r="61" spans="1:9" ht="15" customHeight="1" x14ac:dyDescent="0.2">
      <c r="A61" s="250" t="s">
        <v>86</v>
      </c>
      <c r="B61" s="240" t="s">
        <v>170</v>
      </c>
      <c r="C61" s="240" t="s">
        <v>171</v>
      </c>
      <c r="D61" s="244" t="s">
        <v>139</v>
      </c>
      <c r="E61" s="245">
        <f t="array" ref="E61">SUM(IF(Nummerbuch!$B$5:$B$1171=A61,IF(Nummerbuch!$C$5:$C$1171=B61,IF(Nummerbuch!$D$5:$D$1171=C61,IF(Nummerbuch!$E$5:$E$1171=D61,Nummerbuch!$H$5:$H$1171,0),0),0),0))</f>
        <v>0</v>
      </c>
      <c r="F61" s="246">
        <f t="array" ref="F61">COUNT(Nummerbuch!$B$5:$B$1004,IF(Nummerbuch!$B$5:$B$1004=A61,IF(Nummerbuch!$D$5:$D$1004=C61,IF(Nummerbuch!$E$5:$E$1004=D61,0))))</f>
        <v>0</v>
      </c>
      <c r="G61" s="247"/>
      <c r="H61" s="247"/>
      <c r="I61" s="31"/>
    </row>
    <row r="62" spans="1:9" ht="15" customHeight="1" x14ac:dyDescent="0.2">
      <c r="A62" s="250" t="s">
        <v>86</v>
      </c>
      <c r="B62" s="240" t="s">
        <v>170</v>
      </c>
      <c r="C62" s="240" t="s">
        <v>171</v>
      </c>
      <c r="D62" s="244">
        <v>4</v>
      </c>
      <c r="E62" s="245">
        <f t="array" ref="E62">SUM(IF(Nummerbuch!$B$5:$B$1171=A62,IF(Nummerbuch!$C$5:$C$1171=B62,IF(Nummerbuch!$D$5:$D$1171=C62,IF(Nummerbuch!$E$5:$E$1171=D62,Nummerbuch!$H$5:$H$1171,0),0),0),0))</f>
        <v>0</v>
      </c>
      <c r="F62" s="246">
        <f t="array" ref="F62">COUNT(Nummerbuch!$B$5:$B$1004,IF(Nummerbuch!$B$5:$B$1004=A62,IF(Nummerbuch!$D$5:$D$1004=C62,IF(Nummerbuch!$E$5:$E$1004=D62,0))))</f>
        <v>0</v>
      </c>
      <c r="G62" s="247"/>
      <c r="H62" s="247"/>
      <c r="I62" s="31"/>
    </row>
    <row r="63" spans="1:9" ht="15" customHeight="1" x14ac:dyDescent="0.2">
      <c r="A63" s="250" t="s">
        <v>86</v>
      </c>
      <c r="B63" s="240" t="s">
        <v>170</v>
      </c>
      <c r="C63" s="240" t="s">
        <v>171</v>
      </c>
      <c r="D63" s="244">
        <v>5</v>
      </c>
      <c r="E63" s="245">
        <f t="array" ref="E63">SUM(IF(Nummerbuch!$B$5:$B$1171=A63,IF(Nummerbuch!$C$5:$C$1171=B63,IF(Nummerbuch!$D$5:$D$1171=C63,IF(Nummerbuch!$E$5:$E$1171=D63,Nummerbuch!$H$5:$H$1171,0),0),0),0))</f>
        <v>0</v>
      </c>
      <c r="F63" s="246">
        <f t="array" ref="F63">COUNT(Nummerbuch!$B$5:$B$1004,IF(Nummerbuch!$B$5:$B$1004=A63,IF(Nummerbuch!$D$5:$D$1004=C63,IF(Nummerbuch!$E$5:$E$1004=D63,0))))</f>
        <v>0</v>
      </c>
      <c r="G63" s="247"/>
      <c r="H63" s="247"/>
      <c r="I63" s="31"/>
    </row>
    <row r="64" spans="1:9" ht="15" customHeight="1" x14ac:dyDescent="0.2">
      <c r="A64" s="250" t="s">
        <v>86</v>
      </c>
      <c r="B64" s="240" t="s">
        <v>170</v>
      </c>
      <c r="C64" s="240" t="s">
        <v>171</v>
      </c>
      <c r="D64" s="244">
        <v>6</v>
      </c>
      <c r="E64" s="245">
        <f t="array" ref="E64">SUM(IF(Nummerbuch!$B$5:$B$1171=A64,IF(Nummerbuch!$C$5:$C$1171=B64,IF(Nummerbuch!$D$5:$D$1171=C64,IF(Nummerbuch!$E$5:$E$1171=D64,Nummerbuch!$H$5:$H$1171,0),0),0),0))</f>
        <v>0</v>
      </c>
      <c r="F64" s="246">
        <f t="array" ref="F64">COUNT(Nummerbuch!$B$5:$B$1004,IF(Nummerbuch!$B$5:$B$1004=A64,IF(Nummerbuch!$D$5:$D$1004=C64,IF(Nummerbuch!$E$5:$E$1004=D64,0))))</f>
        <v>0</v>
      </c>
      <c r="G64" s="565">
        <f>SUM(F55:F64)</f>
        <v>0</v>
      </c>
      <c r="H64" s="567">
        <f>SUM(E55:E64)</f>
        <v>0</v>
      </c>
      <c r="I64" s="31"/>
    </row>
    <row r="65" spans="1:9" ht="15" customHeight="1" x14ac:dyDescent="0.2">
      <c r="A65" s="250" t="s">
        <v>86</v>
      </c>
      <c r="B65" s="240" t="s">
        <v>170</v>
      </c>
      <c r="C65" s="240" t="s">
        <v>172</v>
      </c>
      <c r="D65" s="244" t="s">
        <v>97</v>
      </c>
      <c r="E65" s="245">
        <f t="array" ref="E65">SUM(IF(Nummerbuch!$B$5:$B$1171=A65,IF(Nummerbuch!$C$5:$C$1171=B65,IF(Nummerbuch!$D$5:$D$1171=C65,IF(Nummerbuch!$E$5:$E$1171=D65,Nummerbuch!$H$5:$H$1171,0),0),0),0))</f>
        <v>0</v>
      </c>
      <c r="F65" s="246">
        <f t="array" ref="F65">COUNT(Nummerbuch!$B$5:$B$1004,IF(Nummerbuch!$B$5:$B$1004=A65,IF(Nummerbuch!$D$5:$D$1004=C65,IF(Nummerbuch!$E$5:$E$1004=D65,0))))</f>
        <v>0</v>
      </c>
      <c r="G65" s="247"/>
      <c r="H65" s="247"/>
      <c r="I65" s="31"/>
    </row>
    <row r="66" spans="1:9" ht="15" customHeight="1" x14ac:dyDescent="0.2">
      <c r="A66" s="250" t="s">
        <v>86</v>
      </c>
      <c r="B66" s="240" t="s">
        <v>170</v>
      </c>
      <c r="C66" s="240" t="s">
        <v>172</v>
      </c>
      <c r="D66" s="244" t="s">
        <v>108</v>
      </c>
      <c r="E66" s="245">
        <f t="array" ref="E66">SUM(IF(Nummerbuch!$B$5:$B$1171=A66,IF(Nummerbuch!$C$5:$C$1171=B66,IF(Nummerbuch!$D$5:$D$1171=C66,IF(Nummerbuch!$E$5:$E$1171=D66,Nummerbuch!$H$5:$H$1171,0),0),0),0))</f>
        <v>0</v>
      </c>
      <c r="F66" s="246">
        <f t="array" ref="F66">COUNT(Nummerbuch!$B$5:$B$1004,IF(Nummerbuch!$B$5:$B$1004=A66,IF(Nummerbuch!$D$5:$D$1004=C66,IF(Nummerbuch!$E$5:$E$1004=D66,0))))</f>
        <v>0</v>
      </c>
      <c r="G66" s="247"/>
      <c r="H66" s="247"/>
      <c r="I66" s="31"/>
    </row>
    <row r="67" spans="1:9" ht="15" customHeight="1" x14ac:dyDescent="0.2">
      <c r="A67" s="250" t="s">
        <v>86</v>
      </c>
      <c r="B67" s="240" t="s">
        <v>170</v>
      </c>
      <c r="C67" s="240" t="s">
        <v>172</v>
      </c>
      <c r="D67" s="244" t="s">
        <v>113</v>
      </c>
      <c r="E67" s="245">
        <f t="array" ref="E67">SUM(IF(Nummerbuch!$B$5:$B$1171=A67,IF(Nummerbuch!$C$5:$C$1171=B67,IF(Nummerbuch!$D$5:$D$1171=C67,IF(Nummerbuch!$E$5:$E$1171=D67,Nummerbuch!$H$5:$H$1171,0),0),0),0))</f>
        <v>0</v>
      </c>
      <c r="F67" s="246">
        <f t="array" ref="F67">COUNT(Nummerbuch!$B$5:$B$1004,IF(Nummerbuch!$B$5:$B$1004=A67,IF(Nummerbuch!$D$5:$D$1004=C67,IF(Nummerbuch!$E$5:$E$1004=D67,0))))</f>
        <v>0</v>
      </c>
      <c r="G67" s="247"/>
      <c r="H67" s="247"/>
      <c r="I67" s="31"/>
    </row>
    <row r="68" spans="1:9" ht="15" customHeight="1" x14ac:dyDescent="0.2">
      <c r="A68" s="250" t="s">
        <v>86</v>
      </c>
      <c r="B68" s="240" t="s">
        <v>170</v>
      </c>
      <c r="C68" s="240" t="s">
        <v>172</v>
      </c>
      <c r="D68" s="244" t="s">
        <v>120</v>
      </c>
      <c r="E68" s="245">
        <f t="array" ref="E68">SUM(IF(Nummerbuch!$B$5:$B$1171=A68,IF(Nummerbuch!$C$5:$C$1171=B68,IF(Nummerbuch!$D$5:$D$1171=C68,IF(Nummerbuch!$E$5:$E$1171=D68,Nummerbuch!$H$5:$H$1171,0),0),0),0))</f>
        <v>0</v>
      </c>
      <c r="F68" s="246">
        <f t="array" ref="F68">COUNT(Nummerbuch!$B$5:$B$1004,IF(Nummerbuch!$B$5:$B$1004=A68,IF(Nummerbuch!$D$5:$D$1004=C68,IF(Nummerbuch!$E$5:$E$1004=D68,0))))</f>
        <v>0</v>
      </c>
      <c r="G68" s="247"/>
      <c r="H68" s="247"/>
      <c r="I68" s="31"/>
    </row>
    <row r="69" spans="1:9" ht="15" customHeight="1" x14ac:dyDescent="0.2">
      <c r="A69" s="250" t="s">
        <v>86</v>
      </c>
      <c r="B69" s="240" t="s">
        <v>170</v>
      </c>
      <c r="C69" s="240" t="s">
        <v>172</v>
      </c>
      <c r="D69" s="244" t="s">
        <v>131</v>
      </c>
      <c r="E69" s="245">
        <f t="array" ref="E69">SUM(IF(Nummerbuch!$B$5:$B$1171=A69,IF(Nummerbuch!$C$5:$C$1171=B69,IF(Nummerbuch!$D$5:$D$1171=C69,IF(Nummerbuch!$E$5:$E$1171=D69,Nummerbuch!$H$5:$H$1171,0),0),0),0))</f>
        <v>0</v>
      </c>
      <c r="F69" s="246">
        <f t="array" ref="F69">COUNT(Nummerbuch!$B$5:$B$1004,IF(Nummerbuch!$B$5:$B$1004=A69,IF(Nummerbuch!$D$5:$D$1004=C69,IF(Nummerbuch!$E$5:$E$1004=D69,0))))</f>
        <v>0</v>
      </c>
      <c r="G69" s="247"/>
      <c r="H69" s="247"/>
      <c r="I69" s="31"/>
    </row>
    <row r="70" spans="1:9" ht="15" customHeight="1" x14ac:dyDescent="0.2">
      <c r="A70" s="250" t="s">
        <v>86</v>
      </c>
      <c r="B70" s="240" t="s">
        <v>170</v>
      </c>
      <c r="C70" s="240" t="s">
        <v>172</v>
      </c>
      <c r="D70" s="244" t="s">
        <v>138</v>
      </c>
      <c r="E70" s="245">
        <f t="array" ref="E70">SUM(IF(Nummerbuch!$B$5:$B$1171=A70,IF(Nummerbuch!$C$5:$C$1171=B70,IF(Nummerbuch!$D$5:$D$1171=C70,IF(Nummerbuch!$E$5:$E$1171=D70,Nummerbuch!$H$5:$H$1171,0),0),0),0))</f>
        <v>0</v>
      </c>
      <c r="F70" s="246">
        <f t="array" ref="F70">COUNT(Nummerbuch!$B$5:$B$1004,IF(Nummerbuch!$B$5:$B$1004=A70,IF(Nummerbuch!$D$5:$D$1004=C70,IF(Nummerbuch!$E$5:$E$1004=D70,0))))</f>
        <v>0</v>
      </c>
      <c r="G70" s="247"/>
      <c r="H70" s="247"/>
      <c r="I70" s="31"/>
    </row>
    <row r="71" spans="1:9" ht="15" customHeight="1" x14ac:dyDescent="0.2">
      <c r="A71" s="250" t="s">
        <v>86</v>
      </c>
      <c r="B71" s="240" t="s">
        <v>170</v>
      </c>
      <c r="C71" s="240" t="s">
        <v>172</v>
      </c>
      <c r="D71" s="244" t="s">
        <v>139</v>
      </c>
      <c r="E71" s="245">
        <f t="array" ref="E71">SUM(IF(Nummerbuch!$B$5:$B$1171=A71,IF(Nummerbuch!$C$5:$C$1171=B71,IF(Nummerbuch!$D$5:$D$1171=C71,IF(Nummerbuch!$E$5:$E$1171=D71,Nummerbuch!$H$5:$H$1171,0),0),0),0))</f>
        <v>0</v>
      </c>
      <c r="F71" s="246">
        <f t="array" ref="F71">COUNT(Nummerbuch!$B$5:$B$1004,IF(Nummerbuch!$B$5:$B$1004=A71,IF(Nummerbuch!$D$5:$D$1004=C71,IF(Nummerbuch!$E$5:$E$1004=D71,0))))</f>
        <v>0</v>
      </c>
      <c r="G71" s="247"/>
      <c r="H71" s="247"/>
      <c r="I71" s="31"/>
    </row>
    <row r="72" spans="1:9" ht="15" customHeight="1" x14ac:dyDescent="0.2">
      <c r="A72" s="250" t="s">
        <v>86</v>
      </c>
      <c r="B72" s="240" t="s">
        <v>170</v>
      </c>
      <c r="C72" s="240" t="s">
        <v>172</v>
      </c>
      <c r="D72" s="244">
        <v>4</v>
      </c>
      <c r="E72" s="245">
        <f t="array" ref="E72">SUM(IF(Nummerbuch!$B$5:$B$1171=A72,IF(Nummerbuch!$C$5:$C$1171=B72,IF(Nummerbuch!$D$5:$D$1171=C72,IF(Nummerbuch!$E$5:$E$1171=D72,Nummerbuch!$H$5:$H$1171,0),0),0),0))</f>
        <v>0</v>
      </c>
      <c r="F72" s="246">
        <f t="array" ref="F72">COUNT(Nummerbuch!$B$5:$B$1004,IF(Nummerbuch!$B$5:$B$1004=A72,IF(Nummerbuch!$D$5:$D$1004=C72,IF(Nummerbuch!$E$5:$E$1004=D72,0))))</f>
        <v>0</v>
      </c>
      <c r="G72" s="247"/>
      <c r="H72" s="247"/>
      <c r="I72" s="31"/>
    </row>
    <row r="73" spans="1:9" ht="15" customHeight="1" x14ac:dyDescent="0.2">
      <c r="A73" s="250" t="s">
        <v>86</v>
      </c>
      <c r="B73" s="240" t="s">
        <v>170</v>
      </c>
      <c r="C73" s="240" t="s">
        <v>172</v>
      </c>
      <c r="D73" s="244">
        <v>5</v>
      </c>
      <c r="E73" s="245">
        <f t="array" ref="E73">SUM(IF(Nummerbuch!$B$5:$B$1171=A73,IF(Nummerbuch!$C$5:$C$1171=B73,IF(Nummerbuch!$D$5:$D$1171=C73,IF(Nummerbuch!$E$5:$E$1171=D73,Nummerbuch!$H$5:$H$1171,0),0),0),0))</f>
        <v>0</v>
      </c>
      <c r="F73" s="246">
        <f t="array" ref="F73">COUNT(Nummerbuch!$B$5:$B$1004,IF(Nummerbuch!$B$5:$B$1004=A73,IF(Nummerbuch!$D$5:$D$1004=C73,IF(Nummerbuch!$E$5:$E$1004=D73,0))))</f>
        <v>0</v>
      </c>
      <c r="G73" s="247"/>
      <c r="H73" s="247"/>
      <c r="I73" s="31"/>
    </row>
    <row r="74" spans="1:9" ht="15" customHeight="1" x14ac:dyDescent="0.2">
      <c r="A74" s="250" t="s">
        <v>86</v>
      </c>
      <c r="B74" s="240" t="s">
        <v>170</v>
      </c>
      <c r="C74" s="240" t="s">
        <v>172</v>
      </c>
      <c r="D74" s="244">
        <v>6</v>
      </c>
      <c r="E74" s="245">
        <f t="array" ref="E74">SUM(IF(Nummerbuch!$B$5:$B$1171=A74,IF(Nummerbuch!$C$5:$C$1171=B74,IF(Nummerbuch!$D$5:$D$1171=C74,IF(Nummerbuch!$E$5:$E$1171=D74,Nummerbuch!$H$5:$H$1171,0),0),0),0))</f>
        <v>0</v>
      </c>
      <c r="F74" s="246">
        <f t="array" ref="F74">COUNT(Nummerbuch!$B$5:$B$1004,IF(Nummerbuch!$B$5:$B$1004=A74,IF(Nummerbuch!$D$5:$D$1004=C74,IF(Nummerbuch!$E$5:$E$1004=D74,0))))</f>
        <v>0</v>
      </c>
      <c r="G74" s="579">
        <f>SUM(F65:F74)</f>
        <v>0</v>
      </c>
      <c r="H74" s="350">
        <f>SUM(E65:E74)</f>
        <v>0</v>
      </c>
      <c r="I74" s="31"/>
    </row>
    <row r="75" spans="1:9" ht="15" customHeight="1" x14ac:dyDescent="0.2">
      <c r="A75" s="250" t="s">
        <v>86</v>
      </c>
      <c r="B75" s="240" t="s">
        <v>170</v>
      </c>
      <c r="C75" s="240" t="s">
        <v>179</v>
      </c>
      <c r="D75" s="244" t="s">
        <v>97</v>
      </c>
      <c r="E75" s="245">
        <f t="array" ref="E75">SUM(IF(Nummerbuch!$B$5:$B$1171=A75,IF(Nummerbuch!$C$5:$C$1171=B75,IF(Nummerbuch!$D$5:$D$1171=C75,IF(Nummerbuch!$E$5:$E$1171=D75,Nummerbuch!$H$5:$H$1171,0),0),0),0))</f>
        <v>0</v>
      </c>
      <c r="F75" s="246">
        <f t="array" ref="F75">COUNT(Nummerbuch!$B$5:$B$1004,IF(Nummerbuch!$B$5:$B$1004=A75,IF(Nummerbuch!$D$5:$D$1004=C75,IF(Nummerbuch!$E$5:$E$1004=D75,0))))</f>
        <v>0</v>
      </c>
      <c r="G75" s="247"/>
      <c r="H75" s="247"/>
      <c r="I75" s="31"/>
    </row>
    <row r="76" spans="1:9" ht="15" customHeight="1" x14ac:dyDescent="0.2">
      <c r="A76" s="250" t="s">
        <v>86</v>
      </c>
      <c r="B76" s="240" t="s">
        <v>170</v>
      </c>
      <c r="C76" s="240" t="s">
        <v>179</v>
      </c>
      <c r="D76" s="244" t="s">
        <v>108</v>
      </c>
      <c r="E76" s="245">
        <f t="array" ref="E76">SUM(IF(Nummerbuch!$B$5:$B$1171=A76,IF(Nummerbuch!$C$5:$C$1171=B76,IF(Nummerbuch!$D$5:$D$1171=C76,IF(Nummerbuch!$E$5:$E$1171=D76,Nummerbuch!$H$5:$H$1171,0),0),0),0))</f>
        <v>0</v>
      </c>
      <c r="F76" s="246">
        <f t="array" ref="F76">COUNT(Nummerbuch!$B$5:$B$1004,IF(Nummerbuch!$B$5:$B$1004=A76,IF(Nummerbuch!$D$5:$D$1004=C76,IF(Nummerbuch!$E$5:$E$1004=D76,0))))</f>
        <v>0</v>
      </c>
      <c r="G76" s="247"/>
      <c r="H76" s="247"/>
      <c r="I76" s="31"/>
    </row>
    <row r="77" spans="1:9" ht="15" customHeight="1" x14ac:dyDescent="0.2">
      <c r="A77" s="250" t="s">
        <v>86</v>
      </c>
      <c r="B77" s="240" t="s">
        <v>170</v>
      </c>
      <c r="C77" s="240" t="s">
        <v>179</v>
      </c>
      <c r="D77" s="244" t="s">
        <v>113</v>
      </c>
      <c r="E77" s="245">
        <f t="array" ref="E77">SUM(IF(Nummerbuch!$B$5:$B$1171=A77,IF(Nummerbuch!$C$5:$C$1171=B77,IF(Nummerbuch!$D$5:$D$1171=C77,IF(Nummerbuch!$E$5:$E$1171=D77,Nummerbuch!$H$5:$H$1171,0),0),0),0))</f>
        <v>0</v>
      </c>
      <c r="F77" s="246">
        <f t="array" ref="F77">COUNT(Nummerbuch!$B$5:$B$1004,IF(Nummerbuch!$B$5:$B$1004=A77,IF(Nummerbuch!$D$5:$D$1004=C77,IF(Nummerbuch!$E$5:$E$1004=D77,0))))</f>
        <v>0</v>
      </c>
      <c r="G77" s="247"/>
      <c r="H77" s="247"/>
      <c r="I77" s="31"/>
    </row>
    <row r="78" spans="1:9" ht="15" customHeight="1" x14ac:dyDescent="0.2">
      <c r="A78" s="250" t="s">
        <v>86</v>
      </c>
      <c r="B78" s="240" t="s">
        <v>170</v>
      </c>
      <c r="C78" s="240" t="s">
        <v>179</v>
      </c>
      <c r="D78" s="244" t="s">
        <v>120</v>
      </c>
      <c r="E78" s="245">
        <f t="array" ref="E78">SUM(IF(Nummerbuch!$B$5:$B$1171=A78,IF(Nummerbuch!$C$5:$C$1171=B78,IF(Nummerbuch!$D$5:$D$1171=C78,IF(Nummerbuch!$E$5:$E$1171=D78,Nummerbuch!$H$5:$H$1171,0),0),0),0))</f>
        <v>0</v>
      </c>
      <c r="F78" s="246">
        <f t="array" ref="F78">COUNT(Nummerbuch!$B$5:$B$1004,IF(Nummerbuch!$B$5:$B$1004=A78,IF(Nummerbuch!$D$5:$D$1004=C78,IF(Nummerbuch!$E$5:$E$1004=D78,0))))</f>
        <v>0</v>
      </c>
      <c r="G78" s="247"/>
      <c r="H78" s="247"/>
      <c r="I78" s="31"/>
    </row>
    <row r="79" spans="1:9" ht="15" customHeight="1" x14ac:dyDescent="0.2">
      <c r="A79" s="250" t="s">
        <v>86</v>
      </c>
      <c r="B79" s="240" t="s">
        <v>170</v>
      </c>
      <c r="C79" s="240" t="s">
        <v>179</v>
      </c>
      <c r="D79" s="244" t="s">
        <v>131</v>
      </c>
      <c r="E79" s="245">
        <f t="array" ref="E79">SUM(IF(Nummerbuch!$B$5:$B$1171=A79,IF(Nummerbuch!$C$5:$C$1171=B79,IF(Nummerbuch!$D$5:$D$1171=C79,IF(Nummerbuch!$E$5:$E$1171=D79,Nummerbuch!$H$5:$H$1171,0),0),0),0))</f>
        <v>0</v>
      </c>
      <c r="F79" s="246">
        <f t="array" ref="F79">COUNT(Nummerbuch!$B$5:$B$1004,IF(Nummerbuch!$B$5:$B$1004=A79,IF(Nummerbuch!$D$5:$D$1004=C79,IF(Nummerbuch!$E$5:$E$1004=D79,0))))</f>
        <v>0</v>
      </c>
      <c r="G79" s="247"/>
      <c r="H79" s="247"/>
      <c r="I79" s="31"/>
    </row>
    <row r="80" spans="1:9" ht="15" customHeight="1" x14ac:dyDescent="0.2">
      <c r="A80" s="250" t="s">
        <v>86</v>
      </c>
      <c r="B80" s="240" t="s">
        <v>170</v>
      </c>
      <c r="C80" s="240" t="s">
        <v>179</v>
      </c>
      <c r="D80" s="244" t="s">
        <v>138</v>
      </c>
      <c r="E80" s="245">
        <f t="array" ref="E80">SUM(IF(Nummerbuch!$B$5:$B$1171=A80,IF(Nummerbuch!$C$5:$C$1171=B80,IF(Nummerbuch!$D$5:$D$1171=C80,IF(Nummerbuch!$E$5:$E$1171=D80,Nummerbuch!$H$5:$H$1171,0),0),0),0))</f>
        <v>0</v>
      </c>
      <c r="F80" s="246">
        <f t="array" ref="F80">COUNT(Nummerbuch!$B$5:$B$1004,IF(Nummerbuch!$B$5:$B$1004=A80,IF(Nummerbuch!$D$5:$D$1004=C80,IF(Nummerbuch!$E$5:$E$1004=D80,0))))</f>
        <v>0</v>
      </c>
      <c r="G80" s="247"/>
      <c r="H80" s="247"/>
      <c r="I80" s="31"/>
    </row>
    <row r="81" spans="1:9" ht="15" customHeight="1" x14ac:dyDescent="0.2">
      <c r="A81" s="250" t="s">
        <v>86</v>
      </c>
      <c r="B81" s="240" t="s">
        <v>170</v>
      </c>
      <c r="C81" s="240" t="s">
        <v>179</v>
      </c>
      <c r="D81" s="244" t="s">
        <v>139</v>
      </c>
      <c r="E81" s="245">
        <f t="array" ref="E81">SUM(IF(Nummerbuch!$B$5:$B$1171=A81,IF(Nummerbuch!$C$5:$C$1171=B81,IF(Nummerbuch!$D$5:$D$1171=C81,IF(Nummerbuch!$E$5:$E$1171=D81,Nummerbuch!$H$5:$H$1171,0),0),0),0))</f>
        <v>0</v>
      </c>
      <c r="F81" s="246">
        <f t="array" ref="F81">COUNT(Nummerbuch!$B$5:$B$1004,IF(Nummerbuch!$B$5:$B$1004=A81,IF(Nummerbuch!$D$5:$D$1004=C81,IF(Nummerbuch!$E$5:$E$1004=D81,0))))</f>
        <v>0</v>
      </c>
      <c r="G81" s="247"/>
      <c r="H81" s="247"/>
      <c r="I81" s="31"/>
    </row>
    <row r="82" spans="1:9" ht="15" customHeight="1" x14ac:dyDescent="0.2">
      <c r="A82" s="250" t="s">
        <v>86</v>
      </c>
      <c r="B82" s="240" t="s">
        <v>170</v>
      </c>
      <c r="C82" s="240" t="s">
        <v>179</v>
      </c>
      <c r="D82" s="244">
        <v>4</v>
      </c>
      <c r="E82" s="245">
        <f t="array" ref="E82">SUM(IF(Nummerbuch!$B$5:$B$1171=A82,IF(Nummerbuch!$C$5:$C$1171=B82,IF(Nummerbuch!$D$5:$D$1171=C82,IF(Nummerbuch!$E$5:$E$1171=D82,Nummerbuch!$H$5:$H$1171,0),0),0),0))</f>
        <v>0</v>
      </c>
      <c r="F82" s="246">
        <f t="array" ref="F82">COUNT(Nummerbuch!$B$5:$B$1004,IF(Nummerbuch!$B$5:$B$1004=A82,IF(Nummerbuch!$D$5:$D$1004=C82,IF(Nummerbuch!$E$5:$E$1004=D82,0))))</f>
        <v>0</v>
      </c>
      <c r="G82" s="247"/>
      <c r="H82" s="247"/>
      <c r="I82" s="31"/>
    </row>
    <row r="83" spans="1:9" ht="15" customHeight="1" x14ac:dyDescent="0.2">
      <c r="A83" s="250" t="s">
        <v>86</v>
      </c>
      <c r="B83" s="240" t="s">
        <v>170</v>
      </c>
      <c r="C83" s="240" t="s">
        <v>179</v>
      </c>
      <c r="D83" s="244">
        <v>5</v>
      </c>
      <c r="E83" s="245">
        <f t="array" ref="E83">SUM(IF(Nummerbuch!$B$5:$B$1171=A83,IF(Nummerbuch!$C$5:$C$1171=B83,IF(Nummerbuch!$D$5:$D$1171=C83,IF(Nummerbuch!$E$5:$E$1171=D83,Nummerbuch!$H$5:$H$1171,0),0),0),0))</f>
        <v>0</v>
      </c>
      <c r="F83" s="246">
        <f t="array" ref="F83">COUNT(Nummerbuch!$B$5:$B$1004,IF(Nummerbuch!$B$5:$B$1004=A83,IF(Nummerbuch!$D$5:$D$1004=C83,IF(Nummerbuch!$E$5:$E$1004=D83,0))))</f>
        <v>0</v>
      </c>
      <c r="G83" s="247"/>
      <c r="H83" s="247"/>
      <c r="I83" s="31"/>
    </row>
    <row r="84" spans="1:9" ht="15" customHeight="1" x14ac:dyDescent="0.2">
      <c r="A84" s="250" t="s">
        <v>86</v>
      </c>
      <c r="B84" s="240" t="s">
        <v>170</v>
      </c>
      <c r="C84" s="240" t="s">
        <v>179</v>
      </c>
      <c r="D84" s="244">
        <v>6</v>
      </c>
      <c r="E84" s="245">
        <f t="array" ref="E84">SUM(IF(Nummerbuch!$B$5:$B$1171=A84,IF(Nummerbuch!$C$5:$C$1171=B84,IF(Nummerbuch!$D$5:$D$1171=C84,IF(Nummerbuch!$E$5:$E$1171=D84,Nummerbuch!$H$5:$H$1171,0),0),0),0))</f>
        <v>0</v>
      </c>
      <c r="F84" s="246">
        <f t="array" ref="F84">COUNT(Nummerbuch!$B$5:$B$1004,IF(Nummerbuch!$B$5:$B$1004=A84,IF(Nummerbuch!$D$5:$D$1004=C84,IF(Nummerbuch!$E$5:$E$1004=D84,0))))</f>
        <v>0</v>
      </c>
      <c r="G84" s="579">
        <f>SUM(F75:F84)</f>
        <v>0</v>
      </c>
      <c r="H84" s="350">
        <f>SUM(E75:E84)</f>
        <v>0</v>
      </c>
      <c r="I84" s="31"/>
    </row>
    <row r="85" spans="1:9" ht="15" customHeight="1" x14ac:dyDescent="0.2">
      <c r="A85" s="250" t="s">
        <v>86</v>
      </c>
      <c r="B85" s="240" t="s">
        <v>170</v>
      </c>
      <c r="C85" s="240" t="s">
        <v>173</v>
      </c>
      <c r="D85" s="244" t="s">
        <v>97</v>
      </c>
      <c r="E85" s="245">
        <f t="array" ref="E85">SUM(IF(Nummerbuch!$B$5:$B$1171=A85,IF(Nummerbuch!$C$5:$C$1171=B85,IF(Nummerbuch!$D$5:$D$1171=C85,IF(Nummerbuch!$E$5:$E$1171=D85,Nummerbuch!$H$5:$H$1171,0),0),0),0))</f>
        <v>0</v>
      </c>
      <c r="F85" s="246">
        <f t="array" ref="F85">COUNT(Nummerbuch!$B$5:$B$1004,IF(Nummerbuch!$B$5:$B$1004=A85,IF(Nummerbuch!$D$5:$D$1004=C85,IF(Nummerbuch!$E$5:$E$1004=D85,0))))</f>
        <v>0</v>
      </c>
      <c r="G85" s="247"/>
      <c r="H85" s="247"/>
      <c r="I85" s="31"/>
    </row>
    <row r="86" spans="1:9" ht="15" customHeight="1" x14ac:dyDescent="0.2">
      <c r="A86" s="250" t="s">
        <v>86</v>
      </c>
      <c r="B86" s="240" t="s">
        <v>170</v>
      </c>
      <c r="C86" s="240" t="s">
        <v>173</v>
      </c>
      <c r="D86" s="244" t="s">
        <v>108</v>
      </c>
      <c r="E86" s="245">
        <f t="array" ref="E86">SUM(IF(Nummerbuch!$B$5:$B$1171=A86,IF(Nummerbuch!$C$5:$C$1171=B86,IF(Nummerbuch!$D$5:$D$1171=C86,IF(Nummerbuch!$E$5:$E$1171=D86,Nummerbuch!$H$5:$H$1171,0),0),0),0))</f>
        <v>0</v>
      </c>
      <c r="F86" s="246">
        <f t="array" ref="F86">COUNT(Nummerbuch!$B$5:$B$1004,IF(Nummerbuch!$B$5:$B$1004=A86,IF(Nummerbuch!$D$5:$D$1004=C86,IF(Nummerbuch!$E$5:$E$1004=D86,0))))</f>
        <v>0</v>
      </c>
      <c r="G86" s="247"/>
      <c r="H86" s="247"/>
      <c r="I86" s="31"/>
    </row>
    <row r="87" spans="1:9" ht="15" customHeight="1" x14ac:dyDescent="0.2">
      <c r="A87" s="250" t="s">
        <v>86</v>
      </c>
      <c r="B87" s="240" t="s">
        <v>170</v>
      </c>
      <c r="C87" s="240" t="s">
        <v>173</v>
      </c>
      <c r="D87" s="244" t="s">
        <v>113</v>
      </c>
      <c r="E87" s="245">
        <f t="array" ref="E87">SUM(IF(Nummerbuch!$B$5:$B$1171=A87,IF(Nummerbuch!$C$5:$C$1171=B87,IF(Nummerbuch!$D$5:$D$1171=C87,IF(Nummerbuch!$E$5:$E$1171=D87,Nummerbuch!$H$5:$H$1171,0),0),0),0))</f>
        <v>0</v>
      </c>
      <c r="F87" s="246">
        <f t="array" ref="F87">COUNT(Nummerbuch!$B$5:$B$1004,IF(Nummerbuch!$B$5:$B$1004=A87,IF(Nummerbuch!$D$5:$D$1004=C87,IF(Nummerbuch!$E$5:$E$1004=D87,0))))</f>
        <v>0</v>
      </c>
      <c r="G87" s="247"/>
      <c r="H87" s="247"/>
      <c r="I87" s="31"/>
    </row>
    <row r="88" spans="1:9" ht="15" customHeight="1" x14ac:dyDescent="0.2">
      <c r="A88" s="250" t="s">
        <v>86</v>
      </c>
      <c r="B88" s="240" t="s">
        <v>170</v>
      </c>
      <c r="C88" s="240" t="s">
        <v>173</v>
      </c>
      <c r="D88" s="244" t="s">
        <v>120</v>
      </c>
      <c r="E88" s="245">
        <f t="array" ref="E88">SUM(IF(Nummerbuch!$B$5:$B$1171=A88,IF(Nummerbuch!$C$5:$C$1171=B88,IF(Nummerbuch!$D$5:$D$1171=C88,IF(Nummerbuch!$E$5:$E$1171=D88,Nummerbuch!$H$5:$H$1171,0),0),0),0))</f>
        <v>0</v>
      </c>
      <c r="F88" s="246">
        <f t="array" ref="F88">COUNT(Nummerbuch!$B$5:$B$1004,IF(Nummerbuch!$B$5:$B$1004=A88,IF(Nummerbuch!$D$5:$D$1004=C88,IF(Nummerbuch!$E$5:$E$1004=D88,0))))</f>
        <v>0</v>
      </c>
      <c r="G88" s="247"/>
      <c r="H88" s="247"/>
      <c r="I88" s="31"/>
    </row>
    <row r="89" spans="1:9" ht="15" customHeight="1" x14ac:dyDescent="0.2">
      <c r="A89" s="250" t="s">
        <v>86</v>
      </c>
      <c r="B89" s="240" t="s">
        <v>170</v>
      </c>
      <c r="C89" s="240" t="s">
        <v>173</v>
      </c>
      <c r="D89" s="244" t="s">
        <v>131</v>
      </c>
      <c r="E89" s="245">
        <f t="array" ref="E89">SUM(IF(Nummerbuch!$B$5:$B$1171=A89,IF(Nummerbuch!$C$5:$C$1171=B89,IF(Nummerbuch!$D$5:$D$1171=C89,IF(Nummerbuch!$E$5:$E$1171=D89,Nummerbuch!$H$5:$H$1171,0),0),0),0))</f>
        <v>0</v>
      </c>
      <c r="F89" s="246">
        <f t="array" ref="F89">COUNT(Nummerbuch!$B$5:$B$1004,IF(Nummerbuch!$B$5:$B$1004=A89,IF(Nummerbuch!$D$5:$D$1004=C89,IF(Nummerbuch!$E$5:$E$1004=D89,0))))</f>
        <v>0</v>
      </c>
      <c r="G89" s="247"/>
      <c r="H89" s="247"/>
      <c r="I89" s="31"/>
    </row>
    <row r="90" spans="1:9" ht="15" customHeight="1" x14ac:dyDescent="0.2">
      <c r="A90" s="250" t="s">
        <v>86</v>
      </c>
      <c r="B90" s="240" t="s">
        <v>170</v>
      </c>
      <c r="C90" s="240" t="s">
        <v>173</v>
      </c>
      <c r="D90" s="244" t="s">
        <v>138</v>
      </c>
      <c r="E90" s="245">
        <f t="array" ref="E90">SUM(IF(Nummerbuch!$B$5:$B$1171=A90,IF(Nummerbuch!$C$5:$C$1171=B90,IF(Nummerbuch!$D$5:$D$1171=C90,IF(Nummerbuch!$E$5:$E$1171=D90,Nummerbuch!$H$5:$H$1171,0),0),0),0))</f>
        <v>0</v>
      </c>
      <c r="F90" s="246">
        <f t="array" ref="F90">COUNT(Nummerbuch!$B$5:$B$1004,IF(Nummerbuch!$B$5:$B$1004=A90,IF(Nummerbuch!$D$5:$D$1004=C90,IF(Nummerbuch!$E$5:$E$1004=D90,0))))</f>
        <v>0</v>
      </c>
      <c r="G90" s="247"/>
      <c r="H90" s="247"/>
      <c r="I90" s="31"/>
    </row>
    <row r="91" spans="1:9" ht="15" customHeight="1" x14ac:dyDescent="0.2">
      <c r="A91" s="250" t="s">
        <v>86</v>
      </c>
      <c r="B91" s="240" t="s">
        <v>170</v>
      </c>
      <c r="C91" s="240" t="s">
        <v>173</v>
      </c>
      <c r="D91" s="244" t="s">
        <v>139</v>
      </c>
      <c r="E91" s="245">
        <f t="array" ref="E91">SUM(IF(Nummerbuch!$B$5:$B$1171=A91,IF(Nummerbuch!$C$5:$C$1171=B91,IF(Nummerbuch!$D$5:$D$1171=C91,IF(Nummerbuch!$E$5:$E$1171=D91,Nummerbuch!$H$5:$H$1171,0),0),0),0))</f>
        <v>0</v>
      </c>
      <c r="F91" s="246">
        <f t="array" ref="F91">COUNT(Nummerbuch!$B$5:$B$1004,IF(Nummerbuch!$B$5:$B$1004=A91,IF(Nummerbuch!$D$5:$D$1004=C91,IF(Nummerbuch!$E$5:$E$1004=D91,0))))</f>
        <v>0</v>
      </c>
      <c r="G91" s="247"/>
      <c r="H91" s="247"/>
      <c r="I91" s="31"/>
    </row>
    <row r="92" spans="1:9" ht="15" customHeight="1" x14ac:dyDescent="0.2">
      <c r="A92" s="250" t="s">
        <v>86</v>
      </c>
      <c r="B92" s="240" t="s">
        <v>170</v>
      </c>
      <c r="C92" s="240" t="s">
        <v>173</v>
      </c>
      <c r="D92" s="244">
        <v>4</v>
      </c>
      <c r="E92" s="245">
        <f t="array" ref="E92">SUM(IF(Nummerbuch!$B$5:$B$1171=A92,IF(Nummerbuch!$C$5:$C$1171=B92,IF(Nummerbuch!$D$5:$D$1171=C92,IF(Nummerbuch!$E$5:$E$1171=D92,Nummerbuch!$H$5:$H$1171,0),0),0),0))</f>
        <v>0</v>
      </c>
      <c r="F92" s="246">
        <f t="array" ref="F92">COUNT(Nummerbuch!$B$5:$B$1004,IF(Nummerbuch!$B$5:$B$1004=A92,IF(Nummerbuch!$D$5:$D$1004=C92,IF(Nummerbuch!$E$5:$E$1004=D92,0))))</f>
        <v>0</v>
      </c>
      <c r="G92" s="247"/>
      <c r="H92" s="247"/>
      <c r="I92" s="31"/>
    </row>
    <row r="93" spans="1:9" ht="15" customHeight="1" x14ac:dyDescent="0.2">
      <c r="A93" s="250" t="s">
        <v>86</v>
      </c>
      <c r="B93" s="240" t="s">
        <v>170</v>
      </c>
      <c r="C93" s="240" t="s">
        <v>173</v>
      </c>
      <c r="D93" s="244">
        <v>5</v>
      </c>
      <c r="E93" s="245">
        <f t="array" ref="E93">SUM(IF(Nummerbuch!$B$5:$B$1171=A93,IF(Nummerbuch!$C$5:$C$1171=B93,IF(Nummerbuch!$D$5:$D$1171=C93,IF(Nummerbuch!$E$5:$E$1171=D93,Nummerbuch!$H$5:$H$1171,0),0),0),0))</f>
        <v>0</v>
      </c>
      <c r="F93" s="246">
        <f t="array" ref="F93">COUNT(Nummerbuch!$B$5:$B$1004,IF(Nummerbuch!$B$5:$B$1004=A93,IF(Nummerbuch!$D$5:$D$1004=C93,IF(Nummerbuch!$E$5:$E$1004=D93,0))))</f>
        <v>0</v>
      </c>
      <c r="G93" s="247"/>
      <c r="H93" s="247"/>
      <c r="I93" s="31"/>
    </row>
    <row r="94" spans="1:9" ht="15" customHeight="1" x14ac:dyDescent="0.2">
      <c r="A94" s="250" t="s">
        <v>86</v>
      </c>
      <c r="B94" s="240" t="s">
        <v>170</v>
      </c>
      <c r="C94" s="240" t="s">
        <v>173</v>
      </c>
      <c r="D94" s="244">
        <v>6</v>
      </c>
      <c r="E94" s="245">
        <f t="array" ref="E94">SUM(IF(Nummerbuch!$B$5:$B$1171=A94,IF(Nummerbuch!$C$5:$C$1171=B94,IF(Nummerbuch!$D$5:$D$1171=C94,IF(Nummerbuch!$E$5:$E$1171=D94,Nummerbuch!$H$5:$H$1171,0),0),0),0))</f>
        <v>0</v>
      </c>
      <c r="F94" s="246">
        <f t="array" ref="F94">COUNT(Nummerbuch!$B$5:$B$1004,IF(Nummerbuch!$B$5:$B$1004=A94,IF(Nummerbuch!$D$5:$D$1004=C94,IF(Nummerbuch!$E$5:$E$1004=D94,0))))</f>
        <v>0</v>
      </c>
      <c r="G94" s="579">
        <f>SUM(F85:F94)</f>
        <v>0</v>
      </c>
      <c r="H94" s="350">
        <f>SUM(E85:E94)</f>
        <v>0</v>
      </c>
      <c r="I94" s="31"/>
    </row>
    <row r="95" spans="1:9" ht="15" customHeight="1" x14ac:dyDescent="0.2">
      <c r="A95" s="250" t="s">
        <v>88</v>
      </c>
      <c r="B95" s="240" t="s">
        <v>170</v>
      </c>
      <c r="C95" s="240" t="s">
        <v>177</v>
      </c>
      <c r="D95" s="244" t="s">
        <v>131</v>
      </c>
      <c r="E95" s="245">
        <f t="array" ref="E95">SUM(IF(Nummerbuch!$B$5:$B$1171=A95,IF(Nummerbuch!$C$5:$C$1171=B95,IF(Nummerbuch!$D$5:$D$1171=C95,IF(Nummerbuch!$E$5:$E$1171=D95,Nummerbuch!$H$5:$H$1171,0),0),0),0))</f>
        <v>0</v>
      </c>
      <c r="F95" s="246">
        <f t="array" ref="F95">COUNT(Nummerbuch!$B$5:$B$1004,IF(Nummerbuch!$B$5:$B$1004=A95,IF(Nummerbuch!$D$5:$D$1004=C95,IF(Nummerbuch!$E$5:$E$1004=D95,0))))</f>
        <v>0</v>
      </c>
      <c r="G95" s="247"/>
      <c r="H95" s="247"/>
      <c r="I95" s="31"/>
    </row>
    <row r="96" spans="1:9" ht="15" customHeight="1" x14ac:dyDescent="0.2">
      <c r="A96" s="250" t="s">
        <v>88</v>
      </c>
      <c r="B96" s="240" t="s">
        <v>170</v>
      </c>
      <c r="C96" s="240" t="s">
        <v>177</v>
      </c>
      <c r="D96" s="244" t="s">
        <v>138</v>
      </c>
      <c r="E96" s="245">
        <f t="array" ref="E96">SUM(IF(Nummerbuch!$B$5:$B$1171=A96,IF(Nummerbuch!$C$5:$C$1171=B96,IF(Nummerbuch!$D$5:$D$1171=C96,IF(Nummerbuch!$E$5:$E$1171=D96,Nummerbuch!$H$5:$H$1171,0),0),0),0))</f>
        <v>0</v>
      </c>
      <c r="F96" s="246">
        <f t="array" ref="F96">COUNT(Nummerbuch!$B$5:$B$1004,IF(Nummerbuch!$B$5:$B$1004=A96,IF(Nummerbuch!$D$5:$D$1004=C96,IF(Nummerbuch!$E$5:$E$1004=D96,0))))</f>
        <v>0</v>
      </c>
      <c r="G96" s="247"/>
      <c r="H96" s="247"/>
      <c r="I96" s="31"/>
    </row>
    <row r="97" spans="1:9" ht="15" customHeight="1" x14ac:dyDescent="0.2">
      <c r="A97" s="250" t="s">
        <v>88</v>
      </c>
      <c r="B97" s="240" t="s">
        <v>170</v>
      </c>
      <c r="C97" s="240" t="s">
        <v>177</v>
      </c>
      <c r="D97" s="244" t="s">
        <v>139</v>
      </c>
      <c r="E97" s="245">
        <f t="array" ref="E97">SUM(IF(Nummerbuch!$B$5:$B$1171=A97,IF(Nummerbuch!$C$5:$C$1171=B97,IF(Nummerbuch!$D$5:$D$1171=C97,IF(Nummerbuch!$E$5:$E$1171=D97,Nummerbuch!$H$5:$H$1171,0),0),0),0))</f>
        <v>0</v>
      </c>
      <c r="F97" s="246">
        <f t="array" ref="F97">COUNT(Nummerbuch!$B$5:$B$1004,IF(Nummerbuch!$B$5:$B$1004=A97,IF(Nummerbuch!$D$5:$D$1004=C97,IF(Nummerbuch!$E$5:$E$1004=D97,0))))</f>
        <v>0</v>
      </c>
      <c r="G97" s="247"/>
      <c r="H97" s="247"/>
      <c r="I97" s="31"/>
    </row>
    <row r="98" spans="1:9" ht="15" customHeight="1" x14ac:dyDescent="0.2">
      <c r="A98" s="250" t="s">
        <v>88</v>
      </c>
      <c r="B98" s="240" t="s">
        <v>170</v>
      </c>
      <c r="C98" s="240" t="s">
        <v>177</v>
      </c>
      <c r="D98" s="244">
        <v>4</v>
      </c>
      <c r="E98" s="245">
        <f t="array" ref="E98">SUM(IF(Nummerbuch!$B$5:$B$1171=A98,IF(Nummerbuch!$C$5:$C$1171=B98,IF(Nummerbuch!$D$5:$D$1171=C98,IF(Nummerbuch!$E$5:$E$1171=D98,Nummerbuch!$H$5:$H$1171,0),0),0),0))</f>
        <v>0</v>
      </c>
      <c r="F98" s="246">
        <f t="array" ref="F98">COUNT(Nummerbuch!$B$5:$B$1004,IF(Nummerbuch!$B$5:$B$1004=A98,IF(Nummerbuch!$D$5:$D$1004=C98,IF(Nummerbuch!$E$5:$E$1004=D98,0))))</f>
        <v>0</v>
      </c>
      <c r="G98" s="247"/>
      <c r="H98" s="247"/>
      <c r="I98" s="31"/>
    </row>
    <row r="99" spans="1:9" ht="15" customHeight="1" x14ac:dyDescent="0.2">
      <c r="A99" s="250" t="s">
        <v>88</v>
      </c>
      <c r="B99" s="240" t="s">
        <v>170</v>
      </c>
      <c r="C99" s="240" t="s">
        <v>177</v>
      </c>
      <c r="D99" s="244">
        <v>5</v>
      </c>
      <c r="E99" s="245">
        <f t="array" ref="E99">SUM(IF(Nummerbuch!$B$5:$B$1171=A99,IF(Nummerbuch!$C$5:$C$1171=B99,IF(Nummerbuch!$D$5:$D$1171=C99,IF(Nummerbuch!$E$5:$E$1171=D99,Nummerbuch!$H$5:$H$1171,0),0),0),0))</f>
        <v>0</v>
      </c>
      <c r="F99" s="246">
        <f t="array" ref="F99">COUNT(Nummerbuch!$B$5:$B$1004,IF(Nummerbuch!$B$5:$B$1004=A99,IF(Nummerbuch!$D$5:$D$1004=C99,IF(Nummerbuch!$E$5:$E$1004=D99,0))))</f>
        <v>0</v>
      </c>
      <c r="G99" s="247"/>
      <c r="H99" s="247"/>
      <c r="I99" s="31"/>
    </row>
    <row r="100" spans="1:9" ht="15" customHeight="1" x14ac:dyDescent="0.2">
      <c r="A100" s="250" t="s">
        <v>88</v>
      </c>
      <c r="B100" s="240" t="s">
        <v>170</v>
      </c>
      <c r="C100" s="240" t="s">
        <v>177</v>
      </c>
      <c r="D100" s="244">
        <v>6</v>
      </c>
      <c r="E100" s="245">
        <f t="array" ref="E100">SUM(IF(Nummerbuch!$B$5:$B$1171=A100,IF(Nummerbuch!$C$5:$C$1171=B100,IF(Nummerbuch!$D$5:$D$1171=C100,IF(Nummerbuch!$E$5:$E$1171=D100,Nummerbuch!$H$5:$H$1171,0),0),0),0))</f>
        <v>0</v>
      </c>
      <c r="F100" s="246">
        <f t="array" ref="F100">COUNT(Nummerbuch!$B$5:$B$1004,IF(Nummerbuch!$B$5:$B$1004=A100,IF(Nummerbuch!$D$5:$D$1004=C100,IF(Nummerbuch!$E$5:$E$1004=D100,0))))</f>
        <v>0</v>
      </c>
      <c r="G100" s="579">
        <f>SUM(F95:F100)</f>
        <v>0</v>
      </c>
      <c r="H100" s="580">
        <f>SUM(E95:E100)</f>
        <v>0</v>
      </c>
      <c r="I100" s="31"/>
    </row>
    <row r="101" spans="1:9" ht="15" customHeight="1" x14ac:dyDescent="0.2">
      <c r="A101" s="250" t="s">
        <v>88</v>
      </c>
      <c r="B101" s="240" t="s">
        <v>170</v>
      </c>
      <c r="C101" s="240" t="s">
        <v>171</v>
      </c>
      <c r="D101" s="244" t="s">
        <v>97</v>
      </c>
      <c r="E101" s="245">
        <f t="array" ref="E101">SUM(IF(Nummerbuch!$B$5:$B$1171=A101,IF(Nummerbuch!$C$5:$C$1171=B101,IF(Nummerbuch!$D$5:$D$1171=C101,IF(Nummerbuch!$E$5:$E$1171=D101,Nummerbuch!$H$5:$H$1171,0),0),0),0))</f>
        <v>0</v>
      </c>
      <c r="F101" s="246">
        <f t="array" ref="F101">COUNT(Nummerbuch!$B$5:$B$1004,IF(Nummerbuch!$B$5:$B$1004=A101,IF(Nummerbuch!$D$5:$D$1004=C101,IF(Nummerbuch!$E$5:$E$1004=D101,0))))</f>
        <v>0</v>
      </c>
      <c r="G101" s="247"/>
      <c r="H101" s="247"/>
      <c r="I101" s="31"/>
    </row>
    <row r="102" spans="1:9" ht="15" customHeight="1" x14ac:dyDescent="0.2">
      <c r="A102" s="250" t="s">
        <v>88</v>
      </c>
      <c r="B102" s="240" t="s">
        <v>170</v>
      </c>
      <c r="C102" s="240" t="s">
        <v>171</v>
      </c>
      <c r="D102" s="244" t="s">
        <v>108</v>
      </c>
      <c r="E102" s="245">
        <f t="array" ref="E102">SUM(IF(Nummerbuch!$B$5:$B$1171=A102,IF(Nummerbuch!$C$5:$C$1171=B102,IF(Nummerbuch!$D$5:$D$1171=C102,IF(Nummerbuch!$E$5:$E$1171=D102,Nummerbuch!$H$5:$H$1171,0),0),0),0))</f>
        <v>0</v>
      </c>
      <c r="F102" s="246">
        <f t="array" ref="F102">COUNT(Nummerbuch!$B$5:$B$1004,IF(Nummerbuch!$B$5:$B$1004=A102,IF(Nummerbuch!$D$5:$D$1004=C102,IF(Nummerbuch!$E$5:$E$1004=D102,0))))</f>
        <v>0</v>
      </c>
      <c r="G102" s="247"/>
      <c r="H102" s="247"/>
      <c r="I102" s="31"/>
    </row>
    <row r="103" spans="1:9" ht="15" customHeight="1" x14ac:dyDescent="0.2">
      <c r="A103" s="250" t="s">
        <v>88</v>
      </c>
      <c r="B103" s="240" t="s">
        <v>170</v>
      </c>
      <c r="C103" s="240" t="s">
        <v>171</v>
      </c>
      <c r="D103" s="244" t="s">
        <v>113</v>
      </c>
      <c r="E103" s="245">
        <f t="array" ref="E103">SUM(IF(Nummerbuch!$B$5:$B$1171=A103,IF(Nummerbuch!$C$5:$C$1171=B103,IF(Nummerbuch!$D$5:$D$1171=C103,IF(Nummerbuch!$E$5:$E$1171=D103,Nummerbuch!$H$5:$H$1171,0),0),0),0))</f>
        <v>0</v>
      </c>
      <c r="F103" s="246">
        <f t="array" ref="F103">COUNT(Nummerbuch!$B$5:$B$1004,IF(Nummerbuch!$B$5:$B$1004=A103,IF(Nummerbuch!$D$5:$D$1004=C103,IF(Nummerbuch!$E$5:$E$1004=D103,0))))</f>
        <v>0</v>
      </c>
      <c r="G103" s="247"/>
      <c r="H103" s="247"/>
      <c r="I103" s="31"/>
    </row>
    <row r="104" spans="1:9" ht="15" customHeight="1" x14ac:dyDescent="0.2">
      <c r="A104" s="250" t="s">
        <v>88</v>
      </c>
      <c r="B104" s="240" t="s">
        <v>170</v>
      </c>
      <c r="C104" s="240" t="s">
        <v>171</v>
      </c>
      <c r="D104" s="244" t="s">
        <v>120</v>
      </c>
      <c r="E104" s="245">
        <f t="array" ref="E104">SUM(IF(Nummerbuch!$B$5:$B$1171=A104,IF(Nummerbuch!$C$5:$C$1171=B104,IF(Nummerbuch!$D$5:$D$1171=C104,IF(Nummerbuch!$E$5:$E$1171=D104,Nummerbuch!$H$5:$H$1171,0),0),0),0))</f>
        <v>0</v>
      </c>
      <c r="F104" s="246">
        <f t="array" ref="F104">COUNT(Nummerbuch!$B$5:$B$1004,IF(Nummerbuch!$B$5:$B$1004=A104,IF(Nummerbuch!$D$5:$D$1004=C104,IF(Nummerbuch!$E$5:$E$1004=D104,0))))</f>
        <v>0</v>
      </c>
      <c r="G104" s="247"/>
      <c r="H104" s="247"/>
      <c r="I104" s="31"/>
    </row>
    <row r="105" spans="1:9" ht="15" customHeight="1" x14ac:dyDescent="0.2">
      <c r="A105" s="250" t="s">
        <v>88</v>
      </c>
      <c r="B105" s="240" t="s">
        <v>170</v>
      </c>
      <c r="C105" s="240" t="s">
        <v>171</v>
      </c>
      <c r="D105" s="244" t="s">
        <v>131</v>
      </c>
      <c r="E105" s="245">
        <f t="array" ref="E105">SUM(IF(Nummerbuch!$B$5:$B$1171=A105,IF(Nummerbuch!$C$5:$C$1171=B105,IF(Nummerbuch!$D$5:$D$1171=C105,IF(Nummerbuch!$E$5:$E$1171=D105,Nummerbuch!$H$5:$H$1171,0),0),0),0))</f>
        <v>0</v>
      </c>
      <c r="F105" s="246">
        <f t="array" ref="F105">COUNT(Nummerbuch!$B$5:$B$1004,IF(Nummerbuch!$B$5:$B$1004=A105,IF(Nummerbuch!$D$5:$D$1004=C105,IF(Nummerbuch!$E$5:$E$1004=D105,0))))</f>
        <v>0</v>
      </c>
      <c r="G105" s="247"/>
      <c r="H105" s="247"/>
      <c r="I105" s="31"/>
    </row>
    <row r="106" spans="1:9" ht="15" customHeight="1" x14ac:dyDescent="0.2">
      <c r="A106" s="250" t="s">
        <v>88</v>
      </c>
      <c r="B106" s="240" t="s">
        <v>170</v>
      </c>
      <c r="C106" s="240" t="s">
        <v>171</v>
      </c>
      <c r="D106" s="244" t="s">
        <v>138</v>
      </c>
      <c r="E106" s="245">
        <f t="array" ref="E106">SUM(IF(Nummerbuch!$B$5:$B$1171=A106,IF(Nummerbuch!$C$5:$C$1171=B106,IF(Nummerbuch!$D$5:$D$1171=C106,IF(Nummerbuch!$E$5:$E$1171=D106,Nummerbuch!$H$5:$H$1171,0),0),0),0))</f>
        <v>0</v>
      </c>
      <c r="F106" s="246">
        <f t="array" ref="F106">COUNT(Nummerbuch!$B$5:$B$1004,IF(Nummerbuch!$B$5:$B$1004=A106,IF(Nummerbuch!$D$5:$D$1004=C106,IF(Nummerbuch!$E$5:$E$1004=D106,0))))</f>
        <v>0</v>
      </c>
      <c r="G106" s="247"/>
      <c r="H106" s="247"/>
      <c r="I106" s="31"/>
    </row>
    <row r="107" spans="1:9" ht="15" customHeight="1" x14ac:dyDescent="0.2">
      <c r="A107" s="250" t="s">
        <v>88</v>
      </c>
      <c r="B107" s="240" t="s">
        <v>170</v>
      </c>
      <c r="C107" s="240" t="s">
        <v>171</v>
      </c>
      <c r="D107" s="244" t="s">
        <v>139</v>
      </c>
      <c r="E107" s="245">
        <f t="array" ref="E107">SUM(IF(Nummerbuch!$B$5:$B$1171=A107,IF(Nummerbuch!$C$5:$C$1171=B107,IF(Nummerbuch!$D$5:$D$1171=C107,IF(Nummerbuch!$E$5:$E$1171=D107,Nummerbuch!$H$5:$H$1171,0),0),0),0))</f>
        <v>0</v>
      </c>
      <c r="F107" s="246">
        <f t="array" ref="F107">COUNT(Nummerbuch!$B$5:$B$1004,IF(Nummerbuch!$B$5:$B$1004=A107,IF(Nummerbuch!$D$5:$D$1004=C107,IF(Nummerbuch!$E$5:$E$1004=D107,0))))</f>
        <v>0</v>
      </c>
      <c r="G107" s="247"/>
      <c r="H107" s="247"/>
      <c r="I107" s="31"/>
    </row>
    <row r="108" spans="1:9" ht="15" customHeight="1" x14ac:dyDescent="0.2">
      <c r="A108" s="250" t="s">
        <v>88</v>
      </c>
      <c r="B108" s="240" t="s">
        <v>170</v>
      </c>
      <c r="C108" s="240" t="s">
        <v>171</v>
      </c>
      <c r="D108" s="244">
        <v>4</v>
      </c>
      <c r="E108" s="245">
        <f t="array" ref="E108">SUM(IF(Nummerbuch!$B$5:$B$1171=A108,IF(Nummerbuch!$C$5:$C$1171=B108,IF(Nummerbuch!$D$5:$D$1171=C108,IF(Nummerbuch!$E$5:$E$1171=D108,Nummerbuch!$H$5:$H$1171,0),0),0),0))</f>
        <v>0</v>
      </c>
      <c r="F108" s="246">
        <f t="array" ref="F108">COUNT(Nummerbuch!$B$5:$B$1004,IF(Nummerbuch!$B$5:$B$1004=A108,IF(Nummerbuch!$D$5:$D$1004=C108,IF(Nummerbuch!$E$5:$E$1004=D108,0))))</f>
        <v>0</v>
      </c>
      <c r="G108" s="247"/>
      <c r="H108" s="247"/>
      <c r="I108" s="31"/>
    </row>
    <row r="109" spans="1:9" ht="15" customHeight="1" x14ac:dyDescent="0.2">
      <c r="A109" s="250" t="s">
        <v>88</v>
      </c>
      <c r="B109" s="240" t="s">
        <v>170</v>
      </c>
      <c r="C109" s="240" t="s">
        <v>171</v>
      </c>
      <c r="D109" s="244">
        <v>5</v>
      </c>
      <c r="E109" s="245">
        <f t="array" ref="E109">SUM(IF(Nummerbuch!$B$5:$B$1171=A109,IF(Nummerbuch!$C$5:$C$1171=B109,IF(Nummerbuch!$D$5:$D$1171=C109,IF(Nummerbuch!$E$5:$E$1171=D109,Nummerbuch!$H$5:$H$1171,0),0),0),0))</f>
        <v>0</v>
      </c>
      <c r="F109" s="246">
        <f t="array" ref="F109">COUNT(Nummerbuch!$B$5:$B$1004,IF(Nummerbuch!$B$5:$B$1004=A109,IF(Nummerbuch!$D$5:$D$1004=C109,IF(Nummerbuch!$E$5:$E$1004=D109,0))))</f>
        <v>0</v>
      </c>
      <c r="G109" s="247"/>
      <c r="H109" s="247"/>
      <c r="I109" s="31"/>
    </row>
    <row r="110" spans="1:9" ht="15" customHeight="1" x14ac:dyDescent="0.2">
      <c r="A110" s="250" t="s">
        <v>88</v>
      </c>
      <c r="B110" s="240" t="s">
        <v>170</v>
      </c>
      <c r="C110" s="240" t="s">
        <v>171</v>
      </c>
      <c r="D110" s="244">
        <v>6</v>
      </c>
      <c r="E110" s="245">
        <f t="array" ref="E110">SUM(IF(Nummerbuch!$B$5:$B$1171=A110,IF(Nummerbuch!$C$5:$C$1171=B110,IF(Nummerbuch!$D$5:$D$1171=C110,IF(Nummerbuch!$E$5:$E$1171=D110,Nummerbuch!$H$5:$H$1171,0),0),0),0))</f>
        <v>0</v>
      </c>
      <c r="F110" s="246">
        <f t="array" ref="F110">COUNT(Nummerbuch!$B$5:$B$1004,IF(Nummerbuch!$B$5:$B$1004=A110,IF(Nummerbuch!$D$5:$D$1004=C110,IF(Nummerbuch!$E$5:$E$1004=D110,0))))</f>
        <v>0</v>
      </c>
      <c r="G110" s="565">
        <f>SUM(F101:F110)</f>
        <v>0</v>
      </c>
      <c r="H110" s="570">
        <f>SUM(E101:E110)</f>
        <v>0</v>
      </c>
      <c r="I110" s="31"/>
    </row>
    <row r="111" spans="1:9" ht="15" customHeight="1" x14ac:dyDescent="0.2">
      <c r="A111" s="250" t="s">
        <v>88</v>
      </c>
      <c r="B111" s="240" t="s">
        <v>170</v>
      </c>
      <c r="C111" s="240" t="s">
        <v>172</v>
      </c>
      <c r="D111" s="244" t="s">
        <v>97</v>
      </c>
      <c r="E111" s="245">
        <f t="array" ref="E111">SUM(IF(Nummerbuch!$B$5:$B$1171=A111,IF(Nummerbuch!$C$5:$C$1171=B111,IF(Nummerbuch!$D$5:$D$1171=C111,IF(Nummerbuch!$E$5:$E$1171=D111,Nummerbuch!$H$5:$H$1171,0),0),0),0))</f>
        <v>0</v>
      </c>
      <c r="F111" s="246">
        <f t="array" ref="F111">COUNT(Nummerbuch!$B$5:$B$1004,IF(Nummerbuch!$B$5:$B$1004=A111,IF(Nummerbuch!$D$5:$D$1004=C111,IF(Nummerbuch!$E$5:$E$1004=D111,0))))</f>
        <v>0</v>
      </c>
      <c r="G111" s="247"/>
      <c r="H111" s="247"/>
      <c r="I111" s="31"/>
    </row>
    <row r="112" spans="1:9" ht="15" customHeight="1" x14ac:dyDescent="0.2">
      <c r="A112" s="250" t="s">
        <v>88</v>
      </c>
      <c r="B112" s="240" t="s">
        <v>170</v>
      </c>
      <c r="C112" s="240" t="s">
        <v>172</v>
      </c>
      <c r="D112" s="244" t="s">
        <v>108</v>
      </c>
      <c r="E112" s="245">
        <f t="array" ref="E112">SUM(IF(Nummerbuch!$B$5:$B$1171=A112,IF(Nummerbuch!$C$5:$C$1171=B112,IF(Nummerbuch!$D$5:$D$1171=C112,IF(Nummerbuch!$E$5:$E$1171=D112,Nummerbuch!$H$5:$H$1171,0),0),0),0))</f>
        <v>0</v>
      </c>
      <c r="F112" s="246">
        <f t="array" ref="F112">COUNT(Nummerbuch!$B$5:$B$1004,IF(Nummerbuch!$B$5:$B$1004=A112,IF(Nummerbuch!$D$5:$D$1004=C112,IF(Nummerbuch!$E$5:$E$1004=D112,0))))</f>
        <v>0</v>
      </c>
      <c r="G112" s="247"/>
      <c r="H112" s="247"/>
      <c r="I112" s="31"/>
    </row>
    <row r="113" spans="1:9" ht="15" customHeight="1" x14ac:dyDescent="0.2">
      <c r="A113" s="250" t="s">
        <v>88</v>
      </c>
      <c r="B113" s="240" t="s">
        <v>170</v>
      </c>
      <c r="C113" s="240" t="s">
        <v>172</v>
      </c>
      <c r="D113" s="244" t="s">
        <v>113</v>
      </c>
      <c r="E113" s="245">
        <f t="array" ref="E113">SUM(IF(Nummerbuch!$B$5:$B$1171=A113,IF(Nummerbuch!$C$5:$C$1171=B113,IF(Nummerbuch!$D$5:$D$1171=C113,IF(Nummerbuch!$E$5:$E$1171=D113,Nummerbuch!$H$5:$H$1171,0),0),0),0))</f>
        <v>0</v>
      </c>
      <c r="F113" s="246">
        <f t="array" ref="F113">COUNT(Nummerbuch!$B$5:$B$1004,IF(Nummerbuch!$B$5:$B$1004=A113,IF(Nummerbuch!$D$5:$D$1004=C113,IF(Nummerbuch!$E$5:$E$1004=D113,0))))</f>
        <v>0</v>
      </c>
      <c r="G113" s="247"/>
      <c r="H113" s="247"/>
      <c r="I113" s="31"/>
    </row>
    <row r="114" spans="1:9" ht="15" customHeight="1" x14ac:dyDescent="0.2">
      <c r="A114" s="250" t="s">
        <v>88</v>
      </c>
      <c r="B114" s="240" t="s">
        <v>170</v>
      </c>
      <c r="C114" s="240" t="s">
        <v>172</v>
      </c>
      <c r="D114" s="244" t="s">
        <v>120</v>
      </c>
      <c r="E114" s="245">
        <f t="array" ref="E114">SUM(IF(Nummerbuch!$B$5:$B$1171=A114,IF(Nummerbuch!$C$5:$C$1171=B114,IF(Nummerbuch!$D$5:$D$1171=C114,IF(Nummerbuch!$E$5:$E$1171=D114,Nummerbuch!$H$5:$H$1171,0),0),0),0))</f>
        <v>0</v>
      </c>
      <c r="F114" s="246">
        <f t="array" ref="F114">COUNT(Nummerbuch!$B$5:$B$1004,IF(Nummerbuch!$B$5:$B$1004=A114,IF(Nummerbuch!$D$5:$D$1004=C114,IF(Nummerbuch!$E$5:$E$1004=D114,0))))</f>
        <v>0</v>
      </c>
      <c r="G114" s="247"/>
      <c r="H114" s="247"/>
      <c r="I114" s="31"/>
    </row>
    <row r="115" spans="1:9" ht="15" customHeight="1" x14ac:dyDescent="0.2">
      <c r="A115" s="250" t="s">
        <v>88</v>
      </c>
      <c r="B115" s="240" t="s">
        <v>170</v>
      </c>
      <c r="C115" s="240" t="s">
        <v>172</v>
      </c>
      <c r="D115" s="244" t="s">
        <v>131</v>
      </c>
      <c r="E115" s="245">
        <f t="array" ref="E115">SUM(IF(Nummerbuch!$B$5:$B$1171=A115,IF(Nummerbuch!$C$5:$C$1171=B115,IF(Nummerbuch!$D$5:$D$1171=C115,IF(Nummerbuch!$E$5:$E$1171=D115,Nummerbuch!$H$5:$H$1171,0),0),0),0))</f>
        <v>0</v>
      </c>
      <c r="F115" s="246">
        <f t="array" ref="F115">COUNT(Nummerbuch!$B$5:$B$1004,IF(Nummerbuch!$B$5:$B$1004=A115,IF(Nummerbuch!$D$5:$D$1004=C115,IF(Nummerbuch!$E$5:$E$1004=D115,0))))</f>
        <v>0</v>
      </c>
      <c r="G115" s="247"/>
      <c r="H115" s="247"/>
      <c r="I115" s="31"/>
    </row>
    <row r="116" spans="1:9" ht="15" customHeight="1" x14ac:dyDescent="0.2">
      <c r="A116" s="250" t="s">
        <v>88</v>
      </c>
      <c r="B116" s="240" t="s">
        <v>170</v>
      </c>
      <c r="C116" s="240" t="s">
        <v>172</v>
      </c>
      <c r="D116" s="244" t="s">
        <v>138</v>
      </c>
      <c r="E116" s="245">
        <f t="array" ref="E116">SUM(IF(Nummerbuch!$B$5:$B$1171=A116,IF(Nummerbuch!$C$5:$C$1171=B116,IF(Nummerbuch!$D$5:$D$1171=C116,IF(Nummerbuch!$E$5:$E$1171=D116,Nummerbuch!$H$5:$H$1171,0),0),0),0))</f>
        <v>0</v>
      </c>
      <c r="F116" s="246">
        <f t="array" ref="F116">COUNT(Nummerbuch!$B$5:$B$1004,IF(Nummerbuch!$B$5:$B$1004=A116,IF(Nummerbuch!$D$5:$D$1004=C116,IF(Nummerbuch!$E$5:$E$1004=D116,0))))</f>
        <v>0</v>
      </c>
      <c r="G116" s="247"/>
      <c r="H116" s="247"/>
      <c r="I116" s="31"/>
    </row>
    <row r="117" spans="1:9" ht="15" customHeight="1" x14ac:dyDescent="0.2">
      <c r="A117" s="250" t="s">
        <v>88</v>
      </c>
      <c r="B117" s="240" t="s">
        <v>170</v>
      </c>
      <c r="C117" s="240" t="s">
        <v>172</v>
      </c>
      <c r="D117" s="244" t="s">
        <v>139</v>
      </c>
      <c r="E117" s="245">
        <f t="array" ref="E117">SUM(IF(Nummerbuch!$B$5:$B$1171=A117,IF(Nummerbuch!$C$5:$C$1171=B117,IF(Nummerbuch!$D$5:$D$1171=C117,IF(Nummerbuch!$E$5:$E$1171=D117,Nummerbuch!$H$5:$H$1171,0),0),0),0))</f>
        <v>0</v>
      </c>
      <c r="F117" s="246">
        <f t="array" ref="F117">COUNT(Nummerbuch!$B$5:$B$1004,IF(Nummerbuch!$B$5:$B$1004=A117,IF(Nummerbuch!$D$5:$D$1004=C117,IF(Nummerbuch!$E$5:$E$1004=D117,0))))</f>
        <v>0</v>
      </c>
      <c r="G117" s="247"/>
      <c r="H117" s="247"/>
      <c r="I117" s="31"/>
    </row>
    <row r="118" spans="1:9" ht="15" customHeight="1" x14ac:dyDescent="0.2">
      <c r="A118" s="250" t="s">
        <v>88</v>
      </c>
      <c r="B118" s="240" t="s">
        <v>170</v>
      </c>
      <c r="C118" s="240" t="s">
        <v>172</v>
      </c>
      <c r="D118" s="244">
        <v>4</v>
      </c>
      <c r="E118" s="245">
        <f t="array" ref="E118">SUM(IF(Nummerbuch!$B$5:$B$1171=A118,IF(Nummerbuch!$C$5:$C$1171=B118,IF(Nummerbuch!$D$5:$D$1171=C118,IF(Nummerbuch!$E$5:$E$1171=D118,Nummerbuch!$H$5:$H$1171,0),0),0),0))</f>
        <v>0</v>
      </c>
      <c r="F118" s="246">
        <f t="array" ref="F118">COUNT(Nummerbuch!$B$5:$B$1004,IF(Nummerbuch!$B$5:$B$1004=A118,IF(Nummerbuch!$D$5:$D$1004=C118,IF(Nummerbuch!$E$5:$E$1004=D118,0))))</f>
        <v>0</v>
      </c>
      <c r="G118" s="247"/>
      <c r="H118" s="247"/>
      <c r="I118" s="31"/>
    </row>
    <row r="119" spans="1:9" ht="15" customHeight="1" x14ac:dyDescent="0.2">
      <c r="A119" s="250" t="s">
        <v>88</v>
      </c>
      <c r="B119" s="240" t="s">
        <v>170</v>
      </c>
      <c r="C119" s="240" t="s">
        <v>172</v>
      </c>
      <c r="D119" s="244">
        <v>5</v>
      </c>
      <c r="E119" s="245">
        <f t="array" ref="E119">SUM(IF(Nummerbuch!$B$5:$B$1171=A119,IF(Nummerbuch!$C$5:$C$1171=B119,IF(Nummerbuch!$D$5:$D$1171=C119,IF(Nummerbuch!$E$5:$E$1171=D119,Nummerbuch!$H$5:$H$1171,0),0),0),0))</f>
        <v>0</v>
      </c>
      <c r="F119" s="246">
        <f t="array" ref="F119">COUNT(Nummerbuch!$B$5:$B$1004,IF(Nummerbuch!$B$5:$B$1004=A119,IF(Nummerbuch!$D$5:$D$1004=C119,IF(Nummerbuch!$E$5:$E$1004=D119,0))))</f>
        <v>0</v>
      </c>
      <c r="G119" s="247"/>
      <c r="H119" s="247"/>
      <c r="I119" s="31"/>
    </row>
    <row r="120" spans="1:9" ht="15" customHeight="1" x14ac:dyDescent="0.2">
      <c r="A120" s="250" t="s">
        <v>88</v>
      </c>
      <c r="B120" s="240" t="s">
        <v>170</v>
      </c>
      <c r="C120" s="240" t="s">
        <v>172</v>
      </c>
      <c r="D120" s="244">
        <v>6</v>
      </c>
      <c r="E120" s="245">
        <f t="array" ref="E120">SUM(IF(Nummerbuch!$B$5:$B$1171=A120,IF(Nummerbuch!$C$5:$C$1171=B120,IF(Nummerbuch!$D$5:$D$1171=C120,IF(Nummerbuch!$E$5:$E$1171=D120,Nummerbuch!$H$5:$H$1171,0),0),0),0))</f>
        <v>0</v>
      </c>
      <c r="F120" s="246">
        <f t="array" ref="F120">COUNT(Nummerbuch!$B$5:$B$1004,IF(Nummerbuch!$B$5:$B$1004=A120,IF(Nummerbuch!$D$5:$D$1004=C120,IF(Nummerbuch!$E$5:$E$1004=D120,0))))</f>
        <v>0</v>
      </c>
      <c r="G120" s="579">
        <f>SUM(F111:F120)</f>
        <v>0</v>
      </c>
      <c r="H120" s="580">
        <f>SUM(E111:E120)</f>
        <v>0</v>
      </c>
      <c r="I120" s="31"/>
    </row>
    <row r="121" spans="1:9" ht="15" customHeight="1" x14ac:dyDescent="0.2">
      <c r="A121" s="250" t="s">
        <v>88</v>
      </c>
      <c r="B121" s="240" t="s">
        <v>170</v>
      </c>
      <c r="C121" s="240" t="s">
        <v>179</v>
      </c>
      <c r="D121" s="244" t="s">
        <v>97</v>
      </c>
      <c r="E121" s="245">
        <f t="array" ref="E121">SUM(IF(Nummerbuch!$B$5:$B$1171=A121,IF(Nummerbuch!$C$5:$C$1171=B121,IF(Nummerbuch!$D$5:$D$1171=C121,IF(Nummerbuch!$E$5:$E$1171=D121,Nummerbuch!$H$5:$H$1171,0),0),0),0))</f>
        <v>0</v>
      </c>
      <c r="F121" s="246">
        <f t="array" ref="F121">COUNT(Nummerbuch!$B$5:$B$1004,IF(Nummerbuch!$B$5:$B$1004=A121,IF(Nummerbuch!$D$5:$D$1004=C121,IF(Nummerbuch!$E$5:$E$1004=D121,0))))</f>
        <v>0</v>
      </c>
      <c r="G121" s="247"/>
      <c r="H121" s="247"/>
      <c r="I121" s="31"/>
    </row>
    <row r="122" spans="1:9" ht="15" customHeight="1" x14ac:dyDescent="0.2">
      <c r="A122" s="250" t="s">
        <v>88</v>
      </c>
      <c r="B122" s="240" t="s">
        <v>170</v>
      </c>
      <c r="C122" s="240" t="s">
        <v>179</v>
      </c>
      <c r="D122" s="244" t="s">
        <v>108</v>
      </c>
      <c r="E122" s="245">
        <f t="array" ref="E122">SUM(IF(Nummerbuch!$B$5:$B$1171=A122,IF(Nummerbuch!$C$5:$C$1171=B122,IF(Nummerbuch!$D$5:$D$1171=C122,IF(Nummerbuch!$E$5:$E$1171=D122,Nummerbuch!$H$5:$H$1171,0),0),0),0))</f>
        <v>0</v>
      </c>
      <c r="F122" s="246">
        <f t="array" ref="F122">COUNT(Nummerbuch!$B$5:$B$1004,IF(Nummerbuch!$B$5:$B$1004=A122,IF(Nummerbuch!$D$5:$D$1004=C122,IF(Nummerbuch!$E$5:$E$1004=D122,0))))</f>
        <v>0</v>
      </c>
      <c r="G122" s="247"/>
      <c r="H122" s="247"/>
      <c r="I122" s="31"/>
    </row>
    <row r="123" spans="1:9" ht="15" customHeight="1" x14ac:dyDescent="0.2">
      <c r="A123" s="250" t="s">
        <v>88</v>
      </c>
      <c r="B123" s="240" t="s">
        <v>170</v>
      </c>
      <c r="C123" s="240" t="s">
        <v>179</v>
      </c>
      <c r="D123" s="244" t="s">
        <v>113</v>
      </c>
      <c r="E123" s="245">
        <f t="array" ref="E123">SUM(IF(Nummerbuch!$B$5:$B$1171=A123,IF(Nummerbuch!$C$5:$C$1171=B123,IF(Nummerbuch!$D$5:$D$1171=C123,IF(Nummerbuch!$E$5:$E$1171=D123,Nummerbuch!$H$5:$H$1171,0),0),0),0))</f>
        <v>0</v>
      </c>
      <c r="F123" s="246">
        <f t="array" ref="F123">COUNT(Nummerbuch!$B$5:$B$1004,IF(Nummerbuch!$B$5:$B$1004=A123,IF(Nummerbuch!$D$5:$D$1004=C123,IF(Nummerbuch!$E$5:$E$1004=D123,0))))</f>
        <v>0</v>
      </c>
      <c r="G123" s="247"/>
      <c r="H123" s="247"/>
      <c r="I123" s="31"/>
    </row>
    <row r="124" spans="1:9" ht="15" customHeight="1" x14ac:dyDescent="0.2">
      <c r="A124" s="250" t="s">
        <v>88</v>
      </c>
      <c r="B124" s="240" t="s">
        <v>170</v>
      </c>
      <c r="C124" s="240" t="s">
        <v>179</v>
      </c>
      <c r="D124" s="244" t="s">
        <v>120</v>
      </c>
      <c r="E124" s="245">
        <f t="array" ref="E124">SUM(IF(Nummerbuch!$B$5:$B$1171=A124,IF(Nummerbuch!$C$5:$C$1171=B124,IF(Nummerbuch!$D$5:$D$1171=C124,IF(Nummerbuch!$E$5:$E$1171=D124,Nummerbuch!$H$5:$H$1171,0),0),0),0))</f>
        <v>0</v>
      </c>
      <c r="F124" s="246">
        <f t="array" ref="F124">COUNT(Nummerbuch!$B$5:$B$1004,IF(Nummerbuch!$B$5:$B$1004=A124,IF(Nummerbuch!$D$5:$D$1004=C124,IF(Nummerbuch!$E$5:$E$1004=D124,0))))</f>
        <v>0</v>
      </c>
      <c r="G124" s="247"/>
      <c r="H124" s="247"/>
      <c r="I124" s="31"/>
    </row>
    <row r="125" spans="1:9" ht="15" customHeight="1" x14ac:dyDescent="0.2">
      <c r="A125" s="250" t="s">
        <v>88</v>
      </c>
      <c r="B125" s="240" t="s">
        <v>170</v>
      </c>
      <c r="C125" s="240" t="s">
        <v>179</v>
      </c>
      <c r="D125" s="244" t="s">
        <v>131</v>
      </c>
      <c r="E125" s="245">
        <f t="array" ref="E125">SUM(IF(Nummerbuch!$B$5:$B$1171=A125,IF(Nummerbuch!$C$5:$C$1171=B125,IF(Nummerbuch!$D$5:$D$1171=C125,IF(Nummerbuch!$E$5:$E$1171=D125,Nummerbuch!$H$5:$H$1171,0),0),0),0))</f>
        <v>0</v>
      </c>
      <c r="F125" s="246">
        <f t="array" ref="F125">COUNT(Nummerbuch!$B$5:$B$1004,IF(Nummerbuch!$B$5:$B$1004=A125,IF(Nummerbuch!$D$5:$D$1004=C125,IF(Nummerbuch!$E$5:$E$1004=D125,0))))</f>
        <v>0</v>
      </c>
      <c r="G125" s="247"/>
      <c r="H125" s="247"/>
      <c r="I125" s="31"/>
    </row>
    <row r="126" spans="1:9" ht="15" customHeight="1" x14ac:dyDescent="0.2">
      <c r="A126" s="250" t="s">
        <v>88</v>
      </c>
      <c r="B126" s="240" t="s">
        <v>170</v>
      </c>
      <c r="C126" s="240" t="s">
        <v>179</v>
      </c>
      <c r="D126" s="244" t="s">
        <v>138</v>
      </c>
      <c r="E126" s="245">
        <f t="array" ref="E126">SUM(IF(Nummerbuch!$B$5:$B$1171=A126,IF(Nummerbuch!$C$5:$C$1171=B126,IF(Nummerbuch!$D$5:$D$1171=C126,IF(Nummerbuch!$E$5:$E$1171=D126,Nummerbuch!$H$5:$H$1171,0),0),0),0))</f>
        <v>0</v>
      </c>
      <c r="F126" s="246">
        <f t="array" ref="F126">COUNT(Nummerbuch!$B$5:$B$1004,IF(Nummerbuch!$B$5:$B$1004=A126,IF(Nummerbuch!$D$5:$D$1004=C126,IF(Nummerbuch!$E$5:$E$1004=D126,0))))</f>
        <v>0</v>
      </c>
      <c r="G126" s="247"/>
      <c r="H126" s="247"/>
      <c r="I126" s="31"/>
    </row>
    <row r="127" spans="1:9" ht="15" customHeight="1" x14ac:dyDescent="0.2">
      <c r="A127" s="250" t="s">
        <v>88</v>
      </c>
      <c r="B127" s="240" t="s">
        <v>170</v>
      </c>
      <c r="C127" s="240" t="s">
        <v>179</v>
      </c>
      <c r="D127" s="244" t="s">
        <v>139</v>
      </c>
      <c r="E127" s="245">
        <f t="array" ref="E127">SUM(IF(Nummerbuch!$B$5:$B$1171=A127,IF(Nummerbuch!$C$5:$C$1171=B127,IF(Nummerbuch!$D$5:$D$1171=C127,IF(Nummerbuch!$E$5:$E$1171=D127,Nummerbuch!$H$5:$H$1171,0),0),0),0))</f>
        <v>0</v>
      </c>
      <c r="F127" s="246">
        <f t="array" ref="F127">COUNT(Nummerbuch!$B$5:$B$1004,IF(Nummerbuch!$B$5:$B$1004=A127,IF(Nummerbuch!$D$5:$D$1004=C127,IF(Nummerbuch!$E$5:$E$1004=D127,0))))</f>
        <v>0</v>
      </c>
      <c r="G127" s="247"/>
      <c r="H127" s="247"/>
      <c r="I127" s="31"/>
    </row>
    <row r="128" spans="1:9" ht="15" customHeight="1" x14ac:dyDescent="0.2">
      <c r="A128" s="250" t="s">
        <v>88</v>
      </c>
      <c r="B128" s="240" t="s">
        <v>170</v>
      </c>
      <c r="C128" s="240" t="s">
        <v>179</v>
      </c>
      <c r="D128" s="244">
        <v>4</v>
      </c>
      <c r="E128" s="245">
        <f t="array" ref="E128">SUM(IF(Nummerbuch!$B$5:$B$1171=A128,IF(Nummerbuch!$C$5:$C$1171=B128,IF(Nummerbuch!$D$5:$D$1171=C128,IF(Nummerbuch!$E$5:$E$1171=D128,Nummerbuch!$H$5:$H$1171,0),0),0),0))</f>
        <v>0</v>
      </c>
      <c r="F128" s="246">
        <f t="array" ref="F128">COUNT(Nummerbuch!$B$5:$B$1004,IF(Nummerbuch!$B$5:$B$1004=A128,IF(Nummerbuch!$D$5:$D$1004=C128,IF(Nummerbuch!$E$5:$E$1004=D128,0))))</f>
        <v>0</v>
      </c>
      <c r="G128" s="247"/>
      <c r="H128" s="247"/>
      <c r="I128" s="31"/>
    </row>
    <row r="129" spans="1:9" ht="15" customHeight="1" x14ac:dyDescent="0.2">
      <c r="A129" s="250" t="s">
        <v>88</v>
      </c>
      <c r="B129" s="240" t="s">
        <v>170</v>
      </c>
      <c r="C129" s="240" t="s">
        <v>179</v>
      </c>
      <c r="D129" s="244">
        <v>5</v>
      </c>
      <c r="E129" s="245">
        <f t="array" ref="E129">SUM(IF(Nummerbuch!$B$5:$B$1171=A129,IF(Nummerbuch!$C$5:$C$1171=B129,IF(Nummerbuch!$D$5:$D$1171=C129,IF(Nummerbuch!$E$5:$E$1171=D129,Nummerbuch!$H$5:$H$1171,0),0),0),0))</f>
        <v>0</v>
      </c>
      <c r="F129" s="246">
        <f t="array" ref="F129">COUNT(Nummerbuch!$B$5:$B$1004,IF(Nummerbuch!$B$5:$B$1004=A129,IF(Nummerbuch!$D$5:$D$1004=C129,IF(Nummerbuch!$E$5:$E$1004=D129,0))))</f>
        <v>0</v>
      </c>
      <c r="G129" s="247"/>
      <c r="H129" s="247"/>
      <c r="I129" s="31"/>
    </row>
    <row r="130" spans="1:9" ht="15" customHeight="1" x14ac:dyDescent="0.2">
      <c r="A130" s="250" t="s">
        <v>88</v>
      </c>
      <c r="B130" s="240" t="s">
        <v>170</v>
      </c>
      <c r="C130" s="240" t="s">
        <v>179</v>
      </c>
      <c r="D130" s="244">
        <v>6</v>
      </c>
      <c r="E130" s="245">
        <f t="array" ref="E130">SUM(IF(Nummerbuch!$B$5:$B$1171=A130,IF(Nummerbuch!$C$5:$C$1171=B130,IF(Nummerbuch!$D$5:$D$1171=C130,IF(Nummerbuch!$E$5:$E$1171=D130,Nummerbuch!$H$5:$H$1171,0),0),0),0))</f>
        <v>0</v>
      </c>
      <c r="F130" s="246">
        <f t="array" ref="F130">COUNT(Nummerbuch!$B$5:$B$1004,IF(Nummerbuch!$B$5:$B$1004=A130,IF(Nummerbuch!$D$5:$D$1004=C130,IF(Nummerbuch!$E$5:$E$1004=D130,0))))</f>
        <v>0</v>
      </c>
      <c r="G130" s="579">
        <f>SUM(F121:F130)</f>
        <v>0</v>
      </c>
      <c r="H130" s="580">
        <f>SUM(E121:E130)</f>
        <v>0</v>
      </c>
      <c r="I130" s="31"/>
    </row>
    <row r="131" spans="1:9" ht="15" customHeight="1" x14ac:dyDescent="0.2">
      <c r="A131" s="250" t="s">
        <v>88</v>
      </c>
      <c r="B131" s="240" t="s">
        <v>170</v>
      </c>
      <c r="C131" s="240" t="s">
        <v>173</v>
      </c>
      <c r="D131" s="244" t="s">
        <v>97</v>
      </c>
      <c r="E131" s="245">
        <f t="array" ref="E131">SUM(IF(Nummerbuch!$B$5:$B$1171=A131,IF(Nummerbuch!$C$5:$C$1171=B131,IF(Nummerbuch!$D$5:$D$1171=C131,IF(Nummerbuch!$E$5:$E$1171=D131,Nummerbuch!$H$5:$H$1171,0),0),0),0))</f>
        <v>0</v>
      </c>
      <c r="F131" s="246">
        <f t="array" ref="F131">COUNT(Nummerbuch!$B$5:$B$1004,IF(Nummerbuch!$B$5:$B$1004=A131,IF(Nummerbuch!$D$5:$D$1004=C131,IF(Nummerbuch!$E$5:$E$1004=D131,0))))</f>
        <v>0</v>
      </c>
      <c r="G131" s="247"/>
      <c r="H131" s="247"/>
      <c r="I131" s="31"/>
    </row>
    <row r="132" spans="1:9" ht="15" customHeight="1" x14ac:dyDescent="0.2">
      <c r="A132" s="250" t="s">
        <v>88</v>
      </c>
      <c r="B132" s="240" t="s">
        <v>170</v>
      </c>
      <c r="C132" s="240" t="s">
        <v>173</v>
      </c>
      <c r="D132" s="244" t="s">
        <v>108</v>
      </c>
      <c r="E132" s="245">
        <f t="array" ref="E132">SUM(IF(Nummerbuch!$B$5:$B$1171=A132,IF(Nummerbuch!$C$5:$C$1171=B132,IF(Nummerbuch!$D$5:$D$1171=C132,IF(Nummerbuch!$E$5:$E$1171=D132,Nummerbuch!$H$5:$H$1171,0),0),0),0))</f>
        <v>0</v>
      </c>
      <c r="F132" s="246">
        <f t="array" ref="F132">COUNT(Nummerbuch!$B$5:$B$1004,IF(Nummerbuch!$B$5:$B$1004=A132,IF(Nummerbuch!$D$5:$D$1004=C132,IF(Nummerbuch!$E$5:$E$1004=D132,0))))</f>
        <v>0</v>
      </c>
      <c r="G132" s="247"/>
      <c r="H132" s="247"/>
      <c r="I132" s="31"/>
    </row>
    <row r="133" spans="1:9" ht="15" customHeight="1" x14ac:dyDescent="0.2">
      <c r="A133" s="250" t="s">
        <v>88</v>
      </c>
      <c r="B133" s="240" t="s">
        <v>170</v>
      </c>
      <c r="C133" s="240" t="s">
        <v>173</v>
      </c>
      <c r="D133" s="244" t="s">
        <v>113</v>
      </c>
      <c r="E133" s="245">
        <f t="array" ref="E133">SUM(IF(Nummerbuch!$B$5:$B$1171=A133,IF(Nummerbuch!$C$5:$C$1171=B133,IF(Nummerbuch!$D$5:$D$1171=C133,IF(Nummerbuch!$E$5:$E$1171=D133,Nummerbuch!$H$5:$H$1171,0),0),0),0))</f>
        <v>0</v>
      </c>
      <c r="F133" s="246">
        <f t="array" ref="F133">COUNT(Nummerbuch!$B$5:$B$1004,IF(Nummerbuch!$B$5:$B$1004=A133,IF(Nummerbuch!$D$5:$D$1004=C133,IF(Nummerbuch!$E$5:$E$1004=D133,0))))</f>
        <v>0</v>
      </c>
      <c r="G133" s="247"/>
      <c r="H133" s="247"/>
      <c r="I133" s="31"/>
    </row>
    <row r="134" spans="1:9" ht="15" customHeight="1" x14ac:dyDescent="0.2">
      <c r="A134" s="250" t="s">
        <v>88</v>
      </c>
      <c r="B134" s="240" t="s">
        <v>170</v>
      </c>
      <c r="C134" s="240" t="s">
        <v>173</v>
      </c>
      <c r="D134" s="244" t="s">
        <v>120</v>
      </c>
      <c r="E134" s="245">
        <f t="array" ref="E134">SUM(IF(Nummerbuch!$B$5:$B$1171=A134,IF(Nummerbuch!$C$5:$C$1171=B134,IF(Nummerbuch!$D$5:$D$1171=C134,IF(Nummerbuch!$E$5:$E$1171=D134,Nummerbuch!$H$5:$H$1171,0),0),0),0))</f>
        <v>0</v>
      </c>
      <c r="F134" s="246">
        <f t="array" ref="F134">COUNT(Nummerbuch!$B$5:$B$1004,IF(Nummerbuch!$B$5:$B$1004=A134,IF(Nummerbuch!$D$5:$D$1004=C134,IF(Nummerbuch!$E$5:$E$1004=D134,0))))</f>
        <v>0</v>
      </c>
      <c r="G134" s="247"/>
      <c r="H134" s="247"/>
      <c r="I134" s="31"/>
    </row>
    <row r="135" spans="1:9" ht="15" customHeight="1" x14ac:dyDescent="0.2">
      <c r="A135" s="250" t="s">
        <v>88</v>
      </c>
      <c r="B135" s="240" t="s">
        <v>170</v>
      </c>
      <c r="C135" s="240" t="s">
        <v>173</v>
      </c>
      <c r="D135" s="244" t="s">
        <v>131</v>
      </c>
      <c r="E135" s="245">
        <f t="array" ref="E135">SUM(IF(Nummerbuch!$B$5:$B$1171=A135,IF(Nummerbuch!$C$5:$C$1171=B135,IF(Nummerbuch!$D$5:$D$1171=C135,IF(Nummerbuch!$E$5:$E$1171=D135,Nummerbuch!$H$5:$H$1171,0),0),0),0))</f>
        <v>0</v>
      </c>
      <c r="F135" s="246">
        <f t="array" ref="F135">COUNT(Nummerbuch!$B$5:$B$1004,IF(Nummerbuch!$B$5:$B$1004=A135,IF(Nummerbuch!$D$5:$D$1004=C135,IF(Nummerbuch!$E$5:$E$1004=D135,0))))</f>
        <v>0</v>
      </c>
      <c r="G135" s="247"/>
      <c r="H135" s="247"/>
      <c r="I135" s="31"/>
    </row>
    <row r="136" spans="1:9" ht="15" customHeight="1" x14ac:dyDescent="0.2">
      <c r="A136" s="250" t="s">
        <v>88</v>
      </c>
      <c r="B136" s="240" t="s">
        <v>170</v>
      </c>
      <c r="C136" s="240" t="s">
        <v>173</v>
      </c>
      <c r="D136" s="244" t="s">
        <v>138</v>
      </c>
      <c r="E136" s="245">
        <f t="array" ref="E136">SUM(IF(Nummerbuch!$B$5:$B$1171=A136,IF(Nummerbuch!$C$5:$C$1171=B136,IF(Nummerbuch!$D$5:$D$1171=C136,IF(Nummerbuch!$E$5:$E$1171=D136,Nummerbuch!$H$5:$H$1171,0),0),0),0))</f>
        <v>0</v>
      </c>
      <c r="F136" s="246">
        <f t="array" ref="F136">COUNT(Nummerbuch!$B$5:$B$1004,IF(Nummerbuch!$B$5:$B$1004=A136,IF(Nummerbuch!$D$5:$D$1004=C136,IF(Nummerbuch!$E$5:$E$1004=D136,0))))</f>
        <v>0</v>
      </c>
      <c r="G136" s="247"/>
      <c r="H136" s="247"/>
      <c r="I136" s="31"/>
    </row>
    <row r="137" spans="1:9" ht="15" customHeight="1" x14ac:dyDescent="0.2">
      <c r="A137" s="250" t="s">
        <v>88</v>
      </c>
      <c r="B137" s="240" t="s">
        <v>170</v>
      </c>
      <c r="C137" s="240" t="s">
        <v>173</v>
      </c>
      <c r="D137" s="244" t="s">
        <v>139</v>
      </c>
      <c r="E137" s="245">
        <f t="array" ref="E137">SUM(IF(Nummerbuch!$B$5:$B$1171=A137,IF(Nummerbuch!$C$5:$C$1171=B137,IF(Nummerbuch!$D$5:$D$1171=C137,IF(Nummerbuch!$E$5:$E$1171=D137,Nummerbuch!$H$5:$H$1171,0),0),0),0))</f>
        <v>0</v>
      </c>
      <c r="F137" s="246">
        <f t="array" ref="F137">COUNT(Nummerbuch!$B$5:$B$1004,IF(Nummerbuch!$B$5:$B$1004=A137,IF(Nummerbuch!$D$5:$D$1004=C137,IF(Nummerbuch!$E$5:$E$1004=D137,0))))</f>
        <v>0</v>
      </c>
      <c r="G137" s="247"/>
      <c r="H137" s="247"/>
      <c r="I137" s="31"/>
    </row>
    <row r="138" spans="1:9" ht="15" customHeight="1" x14ac:dyDescent="0.2">
      <c r="A138" s="250" t="s">
        <v>88</v>
      </c>
      <c r="B138" s="240" t="s">
        <v>170</v>
      </c>
      <c r="C138" s="240" t="s">
        <v>173</v>
      </c>
      <c r="D138" s="244">
        <v>4</v>
      </c>
      <c r="E138" s="245">
        <f t="array" ref="E138">SUM(IF(Nummerbuch!$B$5:$B$1171=A138,IF(Nummerbuch!$C$5:$C$1171=B138,IF(Nummerbuch!$D$5:$D$1171=C138,IF(Nummerbuch!$E$5:$E$1171=D138,Nummerbuch!$H$5:$H$1171,0),0),0),0))</f>
        <v>0</v>
      </c>
      <c r="F138" s="246">
        <f t="array" ref="F138">COUNT(Nummerbuch!$B$5:$B$1004,IF(Nummerbuch!$B$5:$B$1004=A138,IF(Nummerbuch!$D$5:$D$1004=C138,IF(Nummerbuch!$E$5:$E$1004=D138,0))))</f>
        <v>0</v>
      </c>
      <c r="G138" s="247"/>
      <c r="H138" s="247"/>
      <c r="I138" s="31"/>
    </row>
    <row r="139" spans="1:9" ht="15" customHeight="1" x14ac:dyDescent="0.2">
      <c r="A139" s="250" t="s">
        <v>88</v>
      </c>
      <c r="B139" s="240" t="s">
        <v>170</v>
      </c>
      <c r="C139" s="240" t="s">
        <v>173</v>
      </c>
      <c r="D139" s="244">
        <v>5</v>
      </c>
      <c r="E139" s="245">
        <f t="array" ref="E139">SUM(IF(Nummerbuch!$B$5:$B$1171=A139,IF(Nummerbuch!$C$5:$C$1171=B139,IF(Nummerbuch!$D$5:$D$1171=C139,IF(Nummerbuch!$E$5:$E$1171=D139,Nummerbuch!$H$5:$H$1171,0),0),0),0))</f>
        <v>0</v>
      </c>
      <c r="F139" s="246">
        <f t="array" ref="F139">COUNT(Nummerbuch!$B$5:$B$1004,IF(Nummerbuch!$B$5:$B$1004=A139,IF(Nummerbuch!$D$5:$D$1004=C139,IF(Nummerbuch!$E$5:$E$1004=D139,0))))</f>
        <v>0</v>
      </c>
      <c r="G139" s="247"/>
      <c r="H139" s="247"/>
      <c r="I139" s="31"/>
    </row>
    <row r="140" spans="1:9" ht="15" customHeight="1" x14ac:dyDescent="0.2">
      <c r="A140" s="250" t="s">
        <v>88</v>
      </c>
      <c r="B140" s="240" t="s">
        <v>170</v>
      </c>
      <c r="C140" s="240" t="s">
        <v>173</v>
      </c>
      <c r="D140" s="244">
        <v>6</v>
      </c>
      <c r="E140" s="245">
        <f t="array" ref="E140">SUM(IF(Nummerbuch!$B$5:$B$1171=A140,IF(Nummerbuch!$C$5:$C$1171=B140,IF(Nummerbuch!$D$5:$D$1171=C140,IF(Nummerbuch!$E$5:$E$1171=D140,Nummerbuch!$H$5:$H$1171,0),0),0),0))</f>
        <v>0</v>
      </c>
      <c r="F140" s="246">
        <f t="array" ref="F140">COUNT(Nummerbuch!$B$5:$B$1004,IF(Nummerbuch!$B$5:$B$1004=A140,IF(Nummerbuch!$D$5:$D$1004=C140,IF(Nummerbuch!$E$5:$E$1004=D140,0))))</f>
        <v>0</v>
      </c>
      <c r="G140" s="579">
        <f>SUM(F131:F140)</f>
        <v>0</v>
      </c>
      <c r="H140" s="580">
        <f>SUM(E131:E140)</f>
        <v>0</v>
      </c>
      <c r="I140" s="31"/>
    </row>
    <row r="141" spans="1:9" ht="15" customHeight="1" x14ac:dyDescent="0.2">
      <c r="A141" s="250" t="s">
        <v>78</v>
      </c>
      <c r="B141" s="240" t="s">
        <v>170</v>
      </c>
      <c r="C141" s="240" t="s">
        <v>177</v>
      </c>
      <c r="D141" s="244" t="s">
        <v>131</v>
      </c>
      <c r="E141" s="245">
        <f t="array" ref="E141">SUM(IF(Nummerbuch!$B$5:$B$1171=A141,IF(Nummerbuch!$C$5:$C$1171=B141,IF(Nummerbuch!$D$5:$D$1171=C141,IF(Nummerbuch!$E$5:$E$1171=D141,Nummerbuch!$H$5:$H$1171,0),0),0),0))</f>
        <v>0</v>
      </c>
      <c r="F141" s="246">
        <f t="array" ref="F141">COUNT(Nummerbuch!$B$5:$B$1004,IF(Nummerbuch!$B$5:$B$1004=A141,IF(Nummerbuch!$D$5:$D$1004=C141,IF(Nummerbuch!$E$5:$E$1004=D141,0))))</f>
        <v>0</v>
      </c>
      <c r="G141" s="247"/>
      <c r="H141" s="247"/>
      <c r="I141" s="31"/>
    </row>
    <row r="142" spans="1:9" ht="15" customHeight="1" x14ac:dyDescent="0.2">
      <c r="A142" s="250" t="s">
        <v>78</v>
      </c>
      <c r="B142" s="240" t="s">
        <v>170</v>
      </c>
      <c r="C142" s="240" t="s">
        <v>177</v>
      </c>
      <c r="D142" s="244" t="s">
        <v>138</v>
      </c>
      <c r="E142" s="245">
        <f t="array" ref="E142">SUM(IF(Nummerbuch!$B$5:$B$1171=A142,IF(Nummerbuch!$C$5:$C$1171=B142,IF(Nummerbuch!$D$5:$D$1171=C142,IF(Nummerbuch!$E$5:$E$1171=D142,Nummerbuch!$H$5:$H$1171,0),0),0),0))</f>
        <v>0</v>
      </c>
      <c r="F142" s="246">
        <f t="array" ref="F142">COUNT(Nummerbuch!$B$5:$B$1004,IF(Nummerbuch!$B$5:$B$1004=A142,IF(Nummerbuch!$D$5:$D$1004=C142,IF(Nummerbuch!$E$5:$E$1004=D142,0))))</f>
        <v>0</v>
      </c>
      <c r="G142" s="247"/>
      <c r="H142" s="247"/>
      <c r="I142" s="31"/>
    </row>
    <row r="143" spans="1:9" ht="15" customHeight="1" x14ac:dyDescent="0.2">
      <c r="A143" s="250" t="s">
        <v>78</v>
      </c>
      <c r="B143" s="240" t="s">
        <v>170</v>
      </c>
      <c r="C143" s="240" t="s">
        <v>177</v>
      </c>
      <c r="D143" s="244" t="s">
        <v>139</v>
      </c>
      <c r="E143" s="245">
        <f t="array" ref="E143">SUM(IF(Nummerbuch!$B$5:$B$1171=A143,IF(Nummerbuch!$C$5:$C$1171=B143,IF(Nummerbuch!$D$5:$D$1171=C143,IF(Nummerbuch!$E$5:$E$1171=D143,Nummerbuch!$H$5:$H$1171,0),0),0),0))</f>
        <v>0</v>
      </c>
      <c r="F143" s="246">
        <f t="array" ref="F143">COUNT(Nummerbuch!$B$5:$B$1004,IF(Nummerbuch!$B$5:$B$1004=A143,IF(Nummerbuch!$D$5:$D$1004=C143,IF(Nummerbuch!$E$5:$E$1004=D143,0))))</f>
        <v>0</v>
      </c>
      <c r="G143" s="247"/>
      <c r="H143" s="247"/>
      <c r="I143" s="31"/>
    </row>
    <row r="144" spans="1:9" ht="15" customHeight="1" x14ac:dyDescent="0.2">
      <c r="A144" s="250" t="s">
        <v>78</v>
      </c>
      <c r="B144" s="240" t="s">
        <v>170</v>
      </c>
      <c r="C144" s="240" t="s">
        <v>177</v>
      </c>
      <c r="D144" s="244">
        <v>4</v>
      </c>
      <c r="E144" s="245">
        <f t="array" ref="E144">SUM(IF(Nummerbuch!$B$5:$B$1171=A144,IF(Nummerbuch!$C$5:$C$1171=B144,IF(Nummerbuch!$D$5:$D$1171=C144,IF(Nummerbuch!$E$5:$E$1171=D144,Nummerbuch!$H$5:$H$1171,0),0),0),0))</f>
        <v>0</v>
      </c>
      <c r="F144" s="246">
        <f t="array" ref="F144">COUNT(Nummerbuch!$B$5:$B$1004,IF(Nummerbuch!$B$5:$B$1004=A144,IF(Nummerbuch!$D$5:$D$1004=C144,IF(Nummerbuch!$E$5:$E$1004=D144,0))))</f>
        <v>0</v>
      </c>
      <c r="G144" s="247"/>
      <c r="H144" s="247"/>
      <c r="I144" s="31"/>
    </row>
    <row r="145" spans="1:9" ht="15" customHeight="1" x14ac:dyDescent="0.2">
      <c r="A145" s="250" t="s">
        <v>78</v>
      </c>
      <c r="B145" s="240" t="s">
        <v>170</v>
      </c>
      <c r="C145" s="240" t="s">
        <v>177</v>
      </c>
      <c r="D145" s="244">
        <v>5</v>
      </c>
      <c r="E145" s="245">
        <f t="array" ref="E145">SUM(IF(Nummerbuch!$B$5:$B$1171=A145,IF(Nummerbuch!$C$5:$C$1171=B145,IF(Nummerbuch!$D$5:$D$1171=C145,IF(Nummerbuch!$E$5:$E$1171=D145,Nummerbuch!$H$5:$H$1171,0),0),0),0))</f>
        <v>0</v>
      </c>
      <c r="F145" s="246">
        <f t="array" ref="F145">COUNT(Nummerbuch!$B$5:$B$1004,IF(Nummerbuch!$B$5:$B$1004=A145,IF(Nummerbuch!$D$5:$D$1004=C145,IF(Nummerbuch!$E$5:$E$1004=D145,0))))</f>
        <v>0</v>
      </c>
      <c r="G145" s="247"/>
      <c r="H145" s="247"/>
      <c r="I145" s="31"/>
    </row>
    <row r="146" spans="1:9" ht="15" customHeight="1" x14ac:dyDescent="0.2">
      <c r="A146" s="250" t="s">
        <v>78</v>
      </c>
      <c r="B146" s="240" t="s">
        <v>170</v>
      </c>
      <c r="C146" s="240" t="s">
        <v>177</v>
      </c>
      <c r="D146" s="244">
        <v>6</v>
      </c>
      <c r="E146" s="245">
        <f t="array" ref="E146">SUM(IF(Nummerbuch!$B$5:$B$1171=A146,IF(Nummerbuch!$C$5:$C$1171=B146,IF(Nummerbuch!$D$5:$D$1171=C146,IF(Nummerbuch!$E$5:$E$1171=D146,Nummerbuch!$H$5:$H$1171,0),0),0),0))</f>
        <v>0</v>
      </c>
      <c r="F146" s="246">
        <f t="array" ref="F146">COUNT(Nummerbuch!$B$5:$B$1004,IF(Nummerbuch!$B$5:$B$1004=A146,IF(Nummerbuch!$D$5:$D$1004=C146,IF(Nummerbuch!$E$5:$E$1004=D146,0))))</f>
        <v>0</v>
      </c>
      <c r="G146" s="579">
        <f>SUM(F141:F146)</f>
        <v>0</v>
      </c>
      <c r="H146" s="580">
        <f>SUM(E141:E146)</f>
        <v>0</v>
      </c>
      <c r="I146" s="31"/>
    </row>
    <row r="147" spans="1:9" ht="15" customHeight="1" x14ac:dyDescent="0.2">
      <c r="A147" s="250" t="s">
        <v>78</v>
      </c>
      <c r="B147" s="240" t="s">
        <v>170</v>
      </c>
      <c r="C147" s="240" t="s">
        <v>171</v>
      </c>
      <c r="D147" s="244" t="s">
        <v>97</v>
      </c>
      <c r="E147" s="245">
        <f t="array" ref="E147">SUM(IF(Nummerbuch!$B$5:$B$1171=A147,IF(Nummerbuch!$C$5:$C$1171=B147,IF(Nummerbuch!$D$5:$D$1171=C147,IF(Nummerbuch!$E$5:$E$1171=D147,Nummerbuch!$H$5:$H$1171,0),0),0),0))</f>
        <v>0</v>
      </c>
      <c r="F147" s="246">
        <f t="array" ref="F147">COUNT(Nummerbuch!$B$5:$B$1004,IF(Nummerbuch!$B$5:$B$1004=A147,IF(Nummerbuch!$D$5:$D$1004=C147,IF(Nummerbuch!$E$5:$E$1004=D147,0))))</f>
        <v>0</v>
      </c>
      <c r="G147" s="247"/>
      <c r="H147" s="247"/>
      <c r="I147" s="31"/>
    </row>
    <row r="148" spans="1:9" ht="15" customHeight="1" x14ac:dyDescent="0.2">
      <c r="A148" s="250" t="s">
        <v>78</v>
      </c>
      <c r="B148" s="240" t="s">
        <v>170</v>
      </c>
      <c r="C148" s="240" t="s">
        <v>171</v>
      </c>
      <c r="D148" s="244" t="s">
        <v>108</v>
      </c>
      <c r="E148" s="245">
        <f t="array" ref="E148">SUM(IF(Nummerbuch!$B$5:$B$1171=A148,IF(Nummerbuch!$C$5:$C$1171=B148,IF(Nummerbuch!$D$5:$D$1171=C148,IF(Nummerbuch!$E$5:$E$1171=D148,Nummerbuch!$H$5:$H$1171,0),0),0),0))</f>
        <v>0</v>
      </c>
      <c r="F148" s="246">
        <f t="array" ref="F148">COUNT(Nummerbuch!$B$5:$B$1004,IF(Nummerbuch!$B$5:$B$1004=A148,IF(Nummerbuch!$D$5:$D$1004=C148,IF(Nummerbuch!$E$5:$E$1004=D148,0))))</f>
        <v>0</v>
      </c>
      <c r="G148" s="247"/>
      <c r="H148" s="247"/>
      <c r="I148" s="31"/>
    </row>
    <row r="149" spans="1:9" ht="15" customHeight="1" x14ac:dyDescent="0.2">
      <c r="A149" s="250" t="s">
        <v>78</v>
      </c>
      <c r="B149" s="240" t="s">
        <v>170</v>
      </c>
      <c r="C149" s="240" t="s">
        <v>171</v>
      </c>
      <c r="D149" s="244" t="s">
        <v>113</v>
      </c>
      <c r="E149" s="245">
        <f t="array" ref="E149">SUM(IF(Nummerbuch!$B$5:$B$1171=A149,IF(Nummerbuch!$C$5:$C$1171=B149,IF(Nummerbuch!$D$5:$D$1171=C149,IF(Nummerbuch!$E$5:$E$1171=D149,Nummerbuch!$H$5:$H$1171,0),0),0),0))</f>
        <v>0</v>
      </c>
      <c r="F149" s="246">
        <f t="array" ref="F149">COUNT(Nummerbuch!$B$5:$B$1004,IF(Nummerbuch!$B$5:$B$1004=A149,IF(Nummerbuch!$D$5:$D$1004=C149,IF(Nummerbuch!$E$5:$E$1004=D149,0))))</f>
        <v>0</v>
      </c>
      <c r="G149" s="247"/>
      <c r="H149" s="247"/>
      <c r="I149" s="31"/>
    </row>
    <row r="150" spans="1:9" ht="15" customHeight="1" x14ac:dyDescent="0.2">
      <c r="A150" s="250" t="s">
        <v>78</v>
      </c>
      <c r="B150" s="240" t="s">
        <v>170</v>
      </c>
      <c r="C150" s="240" t="s">
        <v>171</v>
      </c>
      <c r="D150" s="244" t="s">
        <v>120</v>
      </c>
      <c r="E150" s="245">
        <f t="array" ref="E150">SUM(IF(Nummerbuch!$B$5:$B$1171=A150,IF(Nummerbuch!$C$5:$C$1171=B150,IF(Nummerbuch!$D$5:$D$1171=C150,IF(Nummerbuch!$E$5:$E$1171=D150,Nummerbuch!$H$5:$H$1171,0),0),0),0))</f>
        <v>0.53</v>
      </c>
      <c r="F150" s="246">
        <f t="array" ref="F150">COUNT(Nummerbuch!$B$5:$B$1004,IF(Nummerbuch!$B$5:$B$1004=A150,IF(Nummerbuch!$D$5:$D$1004=C150,IF(Nummerbuch!$E$5:$E$1004=D150,0))))</f>
        <v>1</v>
      </c>
      <c r="G150" s="247"/>
      <c r="H150" s="247"/>
      <c r="I150" s="31"/>
    </row>
    <row r="151" spans="1:9" ht="15" customHeight="1" x14ac:dyDescent="0.2">
      <c r="A151" s="250" t="s">
        <v>78</v>
      </c>
      <c r="B151" s="240" t="s">
        <v>170</v>
      </c>
      <c r="C151" s="240" t="s">
        <v>171</v>
      </c>
      <c r="D151" s="244" t="s">
        <v>131</v>
      </c>
      <c r="E151" s="245">
        <f t="array" ref="E151">SUM(IF(Nummerbuch!$B$5:$B$1171=A151,IF(Nummerbuch!$C$5:$C$1171=B151,IF(Nummerbuch!$D$5:$D$1171=C151,IF(Nummerbuch!$E$5:$E$1171=D151,Nummerbuch!$H$5:$H$1171,0),0),0),0))</f>
        <v>0</v>
      </c>
      <c r="F151" s="246">
        <f t="array" ref="F151">COUNT(Nummerbuch!$B$5:$B$1004,IF(Nummerbuch!$B$5:$B$1004=A151,IF(Nummerbuch!$D$5:$D$1004=C151,IF(Nummerbuch!$E$5:$E$1004=D151,0))))</f>
        <v>0</v>
      </c>
      <c r="G151" s="247"/>
      <c r="H151" s="247"/>
      <c r="I151" s="31"/>
    </row>
    <row r="152" spans="1:9" ht="15" customHeight="1" x14ac:dyDescent="0.2">
      <c r="A152" s="250" t="s">
        <v>78</v>
      </c>
      <c r="B152" s="240" t="s">
        <v>170</v>
      </c>
      <c r="C152" s="240" t="s">
        <v>171</v>
      </c>
      <c r="D152" s="244" t="s">
        <v>138</v>
      </c>
      <c r="E152" s="245">
        <f t="array" ref="E152">SUM(IF(Nummerbuch!$B$5:$B$1171=A152,IF(Nummerbuch!$C$5:$C$1171=B152,IF(Nummerbuch!$D$5:$D$1171=C152,IF(Nummerbuch!$E$5:$E$1171=D152,Nummerbuch!$H$5:$H$1171,0),0),0),0))</f>
        <v>0</v>
      </c>
      <c r="F152" s="246">
        <f t="array" ref="F152">COUNT(Nummerbuch!$B$5:$B$1004,IF(Nummerbuch!$B$5:$B$1004=A152,IF(Nummerbuch!$D$5:$D$1004=C152,IF(Nummerbuch!$E$5:$E$1004=D152,0))))</f>
        <v>0</v>
      </c>
      <c r="G152" s="247"/>
      <c r="H152" s="247"/>
      <c r="I152" s="31"/>
    </row>
    <row r="153" spans="1:9" ht="15" customHeight="1" x14ac:dyDescent="0.2">
      <c r="A153" s="250" t="s">
        <v>78</v>
      </c>
      <c r="B153" s="240" t="s">
        <v>170</v>
      </c>
      <c r="C153" s="240" t="s">
        <v>171</v>
      </c>
      <c r="D153" s="244" t="s">
        <v>139</v>
      </c>
      <c r="E153" s="245">
        <f t="array" ref="E153">SUM(IF(Nummerbuch!$B$5:$B$1171=A153,IF(Nummerbuch!$C$5:$C$1171=B153,IF(Nummerbuch!$D$5:$D$1171=C153,IF(Nummerbuch!$E$5:$E$1171=D153,Nummerbuch!$H$5:$H$1171,0),0),0),0))</f>
        <v>0</v>
      </c>
      <c r="F153" s="246">
        <f t="array" ref="F153">COUNT(Nummerbuch!$B$5:$B$1004,IF(Nummerbuch!$B$5:$B$1004=A153,IF(Nummerbuch!$D$5:$D$1004=C153,IF(Nummerbuch!$E$5:$E$1004=D153,0))))</f>
        <v>0</v>
      </c>
      <c r="G153" s="247"/>
      <c r="H153" s="247"/>
      <c r="I153" s="31"/>
    </row>
    <row r="154" spans="1:9" ht="15" customHeight="1" x14ac:dyDescent="0.2">
      <c r="A154" s="250" t="s">
        <v>78</v>
      </c>
      <c r="B154" s="240" t="s">
        <v>170</v>
      </c>
      <c r="C154" s="240" t="s">
        <v>171</v>
      </c>
      <c r="D154" s="244">
        <v>4</v>
      </c>
      <c r="E154" s="245">
        <f t="array" ref="E154">SUM(IF(Nummerbuch!$B$5:$B$1171=A154,IF(Nummerbuch!$C$5:$C$1171=B154,IF(Nummerbuch!$D$5:$D$1171=C154,IF(Nummerbuch!$E$5:$E$1171=D154,Nummerbuch!$H$5:$H$1171,0),0),0),0))</f>
        <v>0</v>
      </c>
      <c r="F154" s="246">
        <f t="array" ref="F154">COUNT(Nummerbuch!$B$5:$B$1004,IF(Nummerbuch!$B$5:$B$1004=A154,IF(Nummerbuch!$D$5:$D$1004=C154,IF(Nummerbuch!$E$5:$E$1004=D154,0))))</f>
        <v>0</v>
      </c>
      <c r="G154" s="247"/>
      <c r="H154" s="247"/>
      <c r="I154" s="31"/>
    </row>
    <row r="155" spans="1:9" ht="15" customHeight="1" x14ac:dyDescent="0.2">
      <c r="A155" s="250" t="s">
        <v>78</v>
      </c>
      <c r="B155" s="240" t="s">
        <v>170</v>
      </c>
      <c r="C155" s="240" t="s">
        <v>171</v>
      </c>
      <c r="D155" s="244">
        <v>5</v>
      </c>
      <c r="E155" s="245">
        <f t="array" ref="E155">SUM(IF(Nummerbuch!$B$5:$B$1171=A155,IF(Nummerbuch!$C$5:$C$1171=B155,IF(Nummerbuch!$D$5:$D$1171=C155,IF(Nummerbuch!$E$5:$E$1171=D155,Nummerbuch!$H$5:$H$1171,0),0),0),0))</f>
        <v>0</v>
      </c>
      <c r="F155" s="246">
        <f t="array" ref="F155">COUNT(Nummerbuch!$B$5:$B$1004,IF(Nummerbuch!$B$5:$B$1004=A155,IF(Nummerbuch!$D$5:$D$1004=C155,IF(Nummerbuch!$E$5:$E$1004=D155,0))))</f>
        <v>0</v>
      </c>
      <c r="G155" s="247"/>
      <c r="H155" s="247"/>
      <c r="I155" s="31"/>
    </row>
    <row r="156" spans="1:9" ht="15" customHeight="1" x14ac:dyDescent="0.2">
      <c r="A156" s="250" t="s">
        <v>78</v>
      </c>
      <c r="B156" s="240" t="s">
        <v>170</v>
      </c>
      <c r="C156" s="240" t="s">
        <v>171</v>
      </c>
      <c r="D156" s="244">
        <v>6</v>
      </c>
      <c r="E156" s="245">
        <f t="array" ref="E156">SUM(IF(Nummerbuch!$B$5:$B$1171=A156,IF(Nummerbuch!$C$5:$C$1171=B156,IF(Nummerbuch!$D$5:$D$1171=C156,IF(Nummerbuch!$E$5:$E$1171=D156,Nummerbuch!$H$5:$H$1171,0),0),0),0))</f>
        <v>0</v>
      </c>
      <c r="F156" s="246">
        <f t="array" ref="F156">COUNT(Nummerbuch!$B$5:$B$1004,IF(Nummerbuch!$B$5:$B$1004=A156,IF(Nummerbuch!$D$5:$D$1004=C156,IF(Nummerbuch!$E$5:$E$1004=D156,0))))</f>
        <v>0</v>
      </c>
      <c r="G156" s="581">
        <f>SUM(F147:F156)</f>
        <v>1</v>
      </c>
      <c r="H156" s="582">
        <f>SUM(E147:E156)</f>
        <v>0.53</v>
      </c>
      <c r="I156" s="31"/>
    </row>
    <row r="157" spans="1:9" ht="15" customHeight="1" x14ac:dyDescent="0.2">
      <c r="A157" s="250" t="s">
        <v>78</v>
      </c>
      <c r="B157" s="240" t="s">
        <v>170</v>
      </c>
      <c r="C157" s="240" t="s">
        <v>172</v>
      </c>
      <c r="D157" s="244" t="s">
        <v>97</v>
      </c>
      <c r="E157" s="245">
        <f t="array" ref="E157">SUM(IF(Nummerbuch!$B$5:$B$1171=A157,IF(Nummerbuch!$C$5:$C$1171=B157,IF(Nummerbuch!$D$5:$D$1171=C157,IF(Nummerbuch!$E$5:$E$1171=D157,Nummerbuch!$H$5:$H$1171,0),0),0),0))</f>
        <v>0</v>
      </c>
      <c r="F157" s="246">
        <f t="array" ref="F157">COUNT(Nummerbuch!$B$5:$B$1004,IF(Nummerbuch!$B$5:$B$1004=A157,IF(Nummerbuch!$D$5:$D$1004=C157,IF(Nummerbuch!$E$5:$E$1004=D157,0))))</f>
        <v>0</v>
      </c>
      <c r="G157" s="247"/>
      <c r="H157" s="247"/>
      <c r="I157" s="31"/>
    </row>
    <row r="158" spans="1:9" ht="15" customHeight="1" x14ac:dyDescent="0.2">
      <c r="A158" s="250" t="s">
        <v>78</v>
      </c>
      <c r="B158" s="240" t="s">
        <v>170</v>
      </c>
      <c r="C158" s="240" t="s">
        <v>172</v>
      </c>
      <c r="D158" s="244" t="s">
        <v>108</v>
      </c>
      <c r="E158" s="245">
        <f t="array" ref="E158">SUM(IF(Nummerbuch!$B$5:$B$1171=A158,IF(Nummerbuch!$C$5:$C$1171=B158,IF(Nummerbuch!$D$5:$D$1171=C158,IF(Nummerbuch!$E$5:$E$1171=D158,Nummerbuch!$H$5:$H$1171,0),0),0),0))</f>
        <v>0</v>
      </c>
      <c r="F158" s="246">
        <f t="array" ref="F158">COUNT(Nummerbuch!$B$5:$B$1004,IF(Nummerbuch!$B$5:$B$1004=A158,IF(Nummerbuch!$D$5:$D$1004=C158,IF(Nummerbuch!$E$5:$E$1004=D158,0))))</f>
        <v>0</v>
      </c>
      <c r="G158" s="247"/>
      <c r="H158" s="247"/>
      <c r="I158" s="31"/>
    </row>
    <row r="159" spans="1:9" ht="15" customHeight="1" x14ac:dyDescent="0.2">
      <c r="A159" s="250" t="s">
        <v>78</v>
      </c>
      <c r="B159" s="240" t="s">
        <v>170</v>
      </c>
      <c r="C159" s="240" t="s">
        <v>172</v>
      </c>
      <c r="D159" s="244" t="s">
        <v>113</v>
      </c>
      <c r="E159" s="245">
        <f t="array" ref="E159">SUM(IF(Nummerbuch!$B$5:$B$1171=A159,IF(Nummerbuch!$C$5:$C$1171=B159,IF(Nummerbuch!$D$5:$D$1171=C159,IF(Nummerbuch!$E$5:$E$1171=D159,Nummerbuch!$H$5:$H$1171,0),0),0),0))</f>
        <v>0</v>
      </c>
      <c r="F159" s="246">
        <f t="array" ref="F159">COUNT(Nummerbuch!$B$5:$B$1004,IF(Nummerbuch!$B$5:$B$1004=A159,IF(Nummerbuch!$D$5:$D$1004=C159,IF(Nummerbuch!$E$5:$E$1004=D159,0))))</f>
        <v>0</v>
      </c>
      <c r="G159" s="247"/>
      <c r="H159" s="247"/>
      <c r="I159" s="31"/>
    </row>
    <row r="160" spans="1:9" ht="15" customHeight="1" x14ac:dyDescent="0.2">
      <c r="A160" s="250" t="s">
        <v>78</v>
      </c>
      <c r="B160" s="240" t="s">
        <v>170</v>
      </c>
      <c r="C160" s="240" t="s">
        <v>172</v>
      </c>
      <c r="D160" s="244" t="s">
        <v>120</v>
      </c>
      <c r="E160" s="245">
        <f t="array" ref="E160">SUM(IF(Nummerbuch!$B$5:$B$1171=A160,IF(Nummerbuch!$C$5:$C$1171=B160,IF(Nummerbuch!$D$5:$D$1171=C160,IF(Nummerbuch!$E$5:$E$1171=D160,Nummerbuch!$H$5:$H$1171,0),0),0),0))</f>
        <v>0</v>
      </c>
      <c r="F160" s="246">
        <f t="array" ref="F160">COUNT(Nummerbuch!$B$5:$B$1004,IF(Nummerbuch!$B$5:$B$1004=A160,IF(Nummerbuch!$D$5:$D$1004=C160,IF(Nummerbuch!$E$5:$E$1004=D160,0))))</f>
        <v>0</v>
      </c>
      <c r="G160" s="247"/>
      <c r="H160" s="247"/>
      <c r="I160" s="31"/>
    </row>
    <row r="161" spans="1:9" ht="15" customHeight="1" x14ac:dyDescent="0.2">
      <c r="A161" s="250" t="s">
        <v>78</v>
      </c>
      <c r="B161" s="240" t="s">
        <v>170</v>
      </c>
      <c r="C161" s="240" t="s">
        <v>172</v>
      </c>
      <c r="D161" s="244" t="s">
        <v>131</v>
      </c>
      <c r="E161" s="245">
        <f t="array" ref="E161">SUM(IF(Nummerbuch!$B$5:$B$1171=A161,IF(Nummerbuch!$C$5:$C$1171=B161,IF(Nummerbuch!$D$5:$D$1171=C161,IF(Nummerbuch!$E$5:$E$1171=D161,Nummerbuch!$H$5:$H$1171,0),0),0),0))</f>
        <v>0</v>
      </c>
      <c r="F161" s="246">
        <f t="array" ref="F161">COUNT(Nummerbuch!$B$5:$B$1004,IF(Nummerbuch!$B$5:$B$1004=A161,IF(Nummerbuch!$D$5:$D$1004=C161,IF(Nummerbuch!$E$5:$E$1004=D161,0))))</f>
        <v>0</v>
      </c>
      <c r="G161" s="247"/>
      <c r="H161" s="247"/>
      <c r="I161" s="31"/>
    </row>
    <row r="162" spans="1:9" ht="15" customHeight="1" x14ac:dyDescent="0.2">
      <c r="A162" s="250" t="s">
        <v>78</v>
      </c>
      <c r="B162" s="240" t="s">
        <v>170</v>
      </c>
      <c r="C162" s="240" t="s">
        <v>172</v>
      </c>
      <c r="D162" s="244" t="s">
        <v>138</v>
      </c>
      <c r="E162" s="245">
        <f t="array" ref="E162">SUM(IF(Nummerbuch!$B$5:$B$1171=A162,IF(Nummerbuch!$C$5:$C$1171=B162,IF(Nummerbuch!$D$5:$D$1171=C162,IF(Nummerbuch!$E$5:$E$1171=D162,Nummerbuch!$H$5:$H$1171,0),0),0),0))</f>
        <v>0</v>
      </c>
      <c r="F162" s="246">
        <f t="array" ref="F162">COUNT(Nummerbuch!$B$5:$B$1004,IF(Nummerbuch!$B$5:$B$1004=A162,IF(Nummerbuch!$D$5:$D$1004=C162,IF(Nummerbuch!$E$5:$E$1004=D162,0))))</f>
        <v>0</v>
      </c>
      <c r="G162" s="247"/>
      <c r="H162" s="247"/>
      <c r="I162" s="31"/>
    </row>
    <row r="163" spans="1:9" ht="15" customHeight="1" x14ac:dyDescent="0.2">
      <c r="A163" s="250" t="s">
        <v>78</v>
      </c>
      <c r="B163" s="240" t="s">
        <v>170</v>
      </c>
      <c r="C163" s="240" t="s">
        <v>172</v>
      </c>
      <c r="D163" s="244" t="s">
        <v>139</v>
      </c>
      <c r="E163" s="245">
        <f t="array" ref="E163">SUM(IF(Nummerbuch!$B$5:$B$1171=A163,IF(Nummerbuch!$C$5:$C$1171=B163,IF(Nummerbuch!$D$5:$D$1171=C163,IF(Nummerbuch!$E$5:$E$1171=D163,Nummerbuch!$H$5:$H$1171,0),0),0),0))</f>
        <v>0</v>
      </c>
      <c r="F163" s="246">
        <f t="array" ref="F163">COUNT(Nummerbuch!$B$5:$B$1004,IF(Nummerbuch!$B$5:$B$1004=A163,IF(Nummerbuch!$D$5:$D$1004=C163,IF(Nummerbuch!$E$5:$E$1004=D163,0))))</f>
        <v>0</v>
      </c>
      <c r="G163" s="247"/>
      <c r="H163" s="247"/>
      <c r="I163" s="31"/>
    </row>
    <row r="164" spans="1:9" ht="15" customHeight="1" x14ac:dyDescent="0.2">
      <c r="A164" s="250" t="s">
        <v>78</v>
      </c>
      <c r="B164" s="240" t="s">
        <v>170</v>
      </c>
      <c r="C164" s="240" t="s">
        <v>172</v>
      </c>
      <c r="D164" s="244">
        <v>4</v>
      </c>
      <c r="E164" s="245">
        <f t="array" ref="E164">SUM(IF(Nummerbuch!$B$5:$B$1171=A164,IF(Nummerbuch!$C$5:$C$1171=B164,IF(Nummerbuch!$D$5:$D$1171=C164,IF(Nummerbuch!$E$5:$E$1171=D164,Nummerbuch!$H$5:$H$1171,0),0),0),0))</f>
        <v>0</v>
      </c>
      <c r="F164" s="246">
        <f t="array" ref="F164">COUNT(Nummerbuch!$B$5:$B$1004,IF(Nummerbuch!$B$5:$B$1004=A164,IF(Nummerbuch!$D$5:$D$1004=C164,IF(Nummerbuch!$E$5:$E$1004=D164,0))))</f>
        <v>0</v>
      </c>
      <c r="G164" s="247"/>
      <c r="H164" s="247"/>
      <c r="I164" s="31"/>
    </row>
    <row r="165" spans="1:9" ht="15" customHeight="1" x14ac:dyDescent="0.2">
      <c r="A165" s="250" t="s">
        <v>78</v>
      </c>
      <c r="B165" s="240" t="s">
        <v>170</v>
      </c>
      <c r="C165" s="240" t="s">
        <v>172</v>
      </c>
      <c r="D165" s="244">
        <v>5</v>
      </c>
      <c r="E165" s="245">
        <f t="array" ref="E165">SUM(IF(Nummerbuch!$B$5:$B$1171=A165,IF(Nummerbuch!$C$5:$C$1171=B165,IF(Nummerbuch!$D$5:$D$1171=C165,IF(Nummerbuch!$E$5:$E$1171=D165,Nummerbuch!$H$5:$H$1171,0),0),0),0))</f>
        <v>0</v>
      </c>
      <c r="F165" s="246">
        <f t="array" ref="F165">COUNT(Nummerbuch!$B$5:$B$1004,IF(Nummerbuch!$B$5:$B$1004=A165,IF(Nummerbuch!$D$5:$D$1004=C165,IF(Nummerbuch!$E$5:$E$1004=D165,0))))</f>
        <v>0</v>
      </c>
      <c r="G165" s="247"/>
      <c r="H165" s="247"/>
      <c r="I165" s="31"/>
    </row>
    <row r="166" spans="1:9" ht="15" customHeight="1" x14ac:dyDescent="0.2">
      <c r="A166" s="250" t="s">
        <v>78</v>
      </c>
      <c r="B166" s="240" t="s">
        <v>170</v>
      </c>
      <c r="C166" s="240" t="s">
        <v>172</v>
      </c>
      <c r="D166" s="244">
        <v>6</v>
      </c>
      <c r="E166" s="245">
        <f t="array" ref="E166">SUM(IF(Nummerbuch!$B$5:$B$1171=A166,IF(Nummerbuch!$C$5:$C$1171=B166,IF(Nummerbuch!$D$5:$D$1171=C166,IF(Nummerbuch!$E$5:$E$1171=D166,Nummerbuch!$H$5:$H$1171,0),0),0),0))</f>
        <v>0</v>
      </c>
      <c r="F166" s="246">
        <f t="array" ref="F166">COUNT(Nummerbuch!$B$5:$B$1004,IF(Nummerbuch!$B$5:$B$1004=A166,IF(Nummerbuch!$D$5:$D$1004=C166,IF(Nummerbuch!$E$5:$E$1004=D166,0))))</f>
        <v>0</v>
      </c>
      <c r="G166" s="579">
        <f>SUM(F157:F166)</f>
        <v>0</v>
      </c>
      <c r="H166" s="580">
        <f>SUM(E157:E166)</f>
        <v>0</v>
      </c>
      <c r="I166" s="31"/>
    </row>
    <row r="167" spans="1:9" ht="15" customHeight="1" x14ac:dyDescent="0.2">
      <c r="A167" s="250" t="s">
        <v>78</v>
      </c>
      <c r="B167" s="240" t="s">
        <v>170</v>
      </c>
      <c r="C167" s="240" t="s">
        <v>179</v>
      </c>
      <c r="D167" s="244" t="s">
        <v>97</v>
      </c>
      <c r="E167" s="245">
        <f t="array" ref="E167">SUM(IF(Nummerbuch!$B$5:$B$1171=A167,IF(Nummerbuch!$C$5:$C$1171=B167,IF(Nummerbuch!$D$5:$D$1171=C167,IF(Nummerbuch!$E$5:$E$1171=D167,Nummerbuch!$H$5:$H$1171,0),0),0),0))</f>
        <v>0</v>
      </c>
      <c r="F167" s="246">
        <f t="array" ref="F167">COUNT(Nummerbuch!$B$5:$B$1004,IF(Nummerbuch!$B$5:$B$1004=A167,IF(Nummerbuch!$D$5:$D$1004=C167,IF(Nummerbuch!$E$5:$E$1004=D167,0))))</f>
        <v>0</v>
      </c>
      <c r="G167" s="247"/>
      <c r="H167" s="247"/>
      <c r="I167" s="31"/>
    </row>
    <row r="168" spans="1:9" ht="15" customHeight="1" x14ac:dyDescent="0.2">
      <c r="A168" s="250" t="s">
        <v>78</v>
      </c>
      <c r="B168" s="240" t="s">
        <v>170</v>
      </c>
      <c r="C168" s="240" t="s">
        <v>179</v>
      </c>
      <c r="D168" s="244" t="s">
        <v>108</v>
      </c>
      <c r="E168" s="245">
        <f t="array" ref="E168">SUM(IF(Nummerbuch!$B$5:$B$1171=A168,IF(Nummerbuch!$C$5:$C$1171=B168,IF(Nummerbuch!$D$5:$D$1171=C168,IF(Nummerbuch!$E$5:$E$1171=D168,Nummerbuch!$H$5:$H$1171,0),0),0),0))</f>
        <v>0</v>
      </c>
      <c r="F168" s="246">
        <f t="array" ref="F168">COUNT(Nummerbuch!$B$5:$B$1004,IF(Nummerbuch!$B$5:$B$1004=A168,IF(Nummerbuch!$D$5:$D$1004=C168,IF(Nummerbuch!$E$5:$E$1004=D168,0))))</f>
        <v>0</v>
      </c>
      <c r="G168" s="247"/>
      <c r="H168" s="247"/>
      <c r="I168" s="31"/>
    </row>
    <row r="169" spans="1:9" ht="15" customHeight="1" x14ac:dyDescent="0.2">
      <c r="A169" s="250" t="s">
        <v>78</v>
      </c>
      <c r="B169" s="240" t="s">
        <v>170</v>
      </c>
      <c r="C169" s="240" t="s">
        <v>179</v>
      </c>
      <c r="D169" s="244" t="s">
        <v>113</v>
      </c>
      <c r="E169" s="245">
        <f t="array" ref="E169">SUM(IF(Nummerbuch!$B$5:$B$1171=A169,IF(Nummerbuch!$C$5:$C$1171=B169,IF(Nummerbuch!$D$5:$D$1171=C169,IF(Nummerbuch!$E$5:$E$1171=D169,Nummerbuch!$H$5:$H$1171,0),0),0),0))</f>
        <v>0</v>
      </c>
      <c r="F169" s="246">
        <f t="array" ref="F169">COUNT(Nummerbuch!$B$5:$B$1004,IF(Nummerbuch!$B$5:$B$1004=A169,IF(Nummerbuch!$D$5:$D$1004=C169,IF(Nummerbuch!$E$5:$E$1004=D169,0))))</f>
        <v>0</v>
      </c>
      <c r="G169" s="247"/>
      <c r="H169" s="247"/>
      <c r="I169" s="31"/>
    </row>
    <row r="170" spans="1:9" ht="15" customHeight="1" x14ac:dyDescent="0.2">
      <c r="A170" s="250" t="s">
        <v>78</v>
      </c>
      <c r="B170" s="240" t="s">
        <v>170</v>
      </c>
      <c r="C170" s="240" t="s">
        <v>179</v>
      </c>
      <c r="D170" s="244" t="s">
        <v>120</v>
      </c>
      <c r="E170" s="245">
        <f t="array" ref="E170">SUM(IF(Nummerbuch!$B$5:$B$1171=A170,IF(Nummerbuch!$C$5:$C$1171=B170,IF(Nummerbuch!$D$5:$D$1171=C170,IF(Nummerbuch!$E$5:$E$1171=D170,Nummerbuch!$H$5:$H$1171,0),0),0),0))</f>
        <v>0</v>
      </c>
      <c r="F170" s="246">
        <f t="array" ref="F170">COUNT(Nummerbuch!$B$5:$B$1004,IF(Nummerbuch!$B$5:$B$1004=A170,IF(Nummerbuch!$D$5:$D$1004=C170,IF(Nummerbuch!$E$5:$E$1004=D170,0))))</f>
        <v>0</v>
      </c>
      <c r="G170" s="247"/>
      <c r="H170" s="247"/>
      <c r="I170" s="31"/>
    </row>
    <row r="171" spans="1:9" ht="15" customHeight="1" x14ac:dyDescent="0.2">
      <c r="A171" s="250" t="s">
        <v>78</v>
      </c>
      <c r="B171" s="240" t="s">
        <v>170</v>
      </c>
      <c r="C171" s="240" t="s">
        <v>179</v>
      </c>
      <c r="D171" s="244" t="s">
        <v>131</v>
      </c>
      <c r="E171" s="245">
        <f t="array" ref="E171">SUM(IF(Nummerbuch!$B$5:$B$1171=A171,IF(Nummerbuch!$C$5:$C$1171=B171,IF(Nummerbuch!$D$5:$D$1171=C171,IF(Nummerbuch!$E$5:$E$1171=D171,Nummerbuch!$H$5:$H$1171,0),0),0),0))</f>
        <v>0</v>
      </c>
      <c r="F171" s="246">
        <f t="array" ref="F171">COUNT(Nummerbuch!$B$5:$B$1004,IF(Nummerbuch!$B$5:$B$1004=A171,IF(Nummerbuch!$D$5:$D$1004=C171,IF(Nummerbuch!$E$5:$E$1004=D171,0))))</f>
        <v>0</v>
      </c>
      <c r="G171" s="247"/>
      <c r="H171" s="247"/>
      <c r="I171" s="31"/>
    </row>
    <row r="172" spans="1:9" ht="15" customHeight="1" x14ac:dyDescent="0.2">
      <c r="A172" s="250" t="s">
        <v>78</v>
      </c>
      <c r="B172" s="240" t="s">
        <v>170</v>
      </c>
      <c r="C172" s="240" t="s">
        <v>179</v>
      </c>
      <c r="D172" s="244" t="s">
        <v>138</v>
      </c>
      <c r="E172" s="245">
        <f t="array" ref="E172">SUM(IF(Nummerbuch!$B$5:$B$1171=A172,IF(Nummerbuch!$C$5:$C$1171=B172,IF(Nummerbuch!$D$5:$D$1171=C172,IF(Nummerbuch!$E$5:$E$1171=D172,Nummerbuch!$H$5:$H$1171,0),0),0),0))</f>
        <v>0</v>
      </c>
      <c r="F172" s="246">
        <f t="array" ref="F172">COUNT(Nummerbuch!$B$5:$B$1004,IF(Nummerbuch!$B$5:$B$1004=A172,IF(Nummerbuch!$D$5:$D$1004=C172,IF(Nummerbuch!$E$5:$E$1004=D172,0))))</f>
        <v>0</v>
      </c>
      <c r="G172" s="247"/>
      <c r="H172" s="247"/>
      <c r="I172" s="31"/>
    </row>
    <row r="173" spans="1:9" ht="15" customHeight="1" x14ac:dyDescent="0.2">
      <c r="A173" s="250" t="s">
        <v>78</v>
      </c>
      <c r="B173" s="240" t="s">
        <v>170</v>
      </c>
      <c r="C173" s="240" t="s">
        <v>179</v>
      </c>
      <c r="D173" s="244" t="s">
        <v>139</v>
      </c>
      <c r="E173" s="245">
        <f t="array" ref="E173">SUM(IF(Nummerbuch!$B$5:$B$1171=A173,IF(Nummerbuch!$C$5:$C$1171=B173,IF(Nummerbuch!$D$5:$D$1171=C173,IF(Nummerbuch!$E$5:$E$1171=D173,Nummerbuch!$H$5:$H$1171,0),0),0),0))</f>
        <v>0</v>
      </c>
      <c r="F173" s="246">
        <f t="array" ref="F173">COUNT(Nummerbuch!$B$5:$B$1004,IF(Nummerbuch!$B$5:$B$1004=A173,IF(Nummerbuch!$D$5:$D$1004=C173,IF(Nummerbuch!$E$5:$E$1004=D173,0))))</f>
        <v>0</v>
      </c>
      <c r="G173" s="247"/>
      <c r="H173" s="247"/>
      <c r="I173" s="31"/>
    </row>
    <row r="174" spans="1:9" ht="15" customHeight="1" x14ac:dyDescent="0.2">
      <c r="A174" s="250" t="s">
        <v>78</v>
      </c>
      <c r="B174" s="240" t="s">
        <v>170</v>
      </c>
      <c r="C174" s="240" t="s">
        <v>179</v>
      </c>
      <c r="D174" s="244">
        <v>4</v>
      </c>
      <c r="E174" s="245">
        <f t="array" ref="E174">SUM(IF(Nummerbuch!$B$5:$B$1171=A174,IF(Nummerbuch!$C$5:$C$1171=B174,IF(Nummerbuch!$D$5:$D$1171=C174,IF(Nummerbuch!$E$5:$E$1171=D174,Nummerbuch!$H$5:$H$1171,0),0),0),0))</f>
        <v>0</v>
      </c>
      <c r="F174" s="246">
        <f t="array" ref="F174">COUNT(Nummerbuch!$B$5:$B$1004,IF(Nummerbuch!$B$5:$B$1004=A174,IF(Nummerbuch!$D$5:$D$1004=C174,IF(Nummerbuch!$E$5:$E$1004=D174,0))))</f>
        <v>0</v>
      </c>
      <c r="G174" s="247"/>
      <c r="H174" s="247"/>
      <c r="I174" s="31"/>
    </row>
    <row r="175" spans="1:9" ht="15" customHeight="1" x14ac:dyDescent="0.2">
      <c r="A175" s="250" t="s">
        <v>78</v>
      </c>
      <c r="B175" s="240" t="s">
        <v>170</v>
      </c>
      <c r="C175" s="240" t="s">
        <v>179</v>
      </c>
      <c r="D175" s="244">
        <v>5</v>
      </c>
      <c r="E175" s="245">
        <f t="array" ref="E175">SUM(IF(Nummerbuch!$B$5:$B$1171=A175,IF(Nummerbuch!$C$5:$C$1171=B175,IF(Nummerbuch!$D$5:$D$1171=C175,IF(Nummerbuch!$E$5:$E$1171=D175,Nummerbuch!$H$5:$H$1171,0),0),0),0))</f>
        <v>0</v>
      </c>
      <c r="F175" s="246">
        <f t="array" ref="F175">COUNT(Nummerbuch!$B$5:$B$1004,IF(Nummerbuch!$B$5:$B$1004=A175,IF(Nummerbuch!$D$5:$D$1004=C175,IF(Nummerbuch!$E$5:$E$1004=D175,0))))</f>
        <v>0</v>
      </c>
      <c r="G175" s="247"/>
      <c r="H175" s="247"/>
      <c r="I175" s="31"/>
    </row>
    <row r="176" spans="1:9" ht="15" customHeight="1" x14ac:dyDescent="0.2">
      <c r="A176" s="250" t="s">
        <v>78</v>
      </c>
      <c r="B176" s="240" t="s">
        <v>170</v>
      </c>
      <c r="C176" s="240" t="s">
        <v>179</v>
      </c>
      <c r="D176" s="244">
        <v>6</v>
      </c>
      <c r="E176" s="245">
        <f t="array" ref="E176">SUM(IF(Nummerbuch!$B$5:$B$1171=A176,IF(Nummerbuch!$C$5:$C$1171=B176,IF(Nummerbuch!$D$5:$D$1171=C176,IF(Nummerbuch!$E$5:$E$1171=D176,Nummerbuch!$H$5:$H$1171,0),0),0),0))</f>
        <v>0</v>
      </c>
      <c r="F176" s="246">
        <f t="array" ref="F176">COUNT(Nummerbuch!$B$5:$B$1004,IF(Nummerbuch!$B$5:$B$1004=A176,IF(Nummerbuch!$D$5:$D$1004=C176,IF(Nummerbuch!$E$5:$E$1004=D176,0))))</f>
        <v>0</v>
      </c>
      <c r="G176" s="579">
        <f>SUM(F167:F176)</f>
        <v>0</v>
      </c>
      <c r="H176" s="580">
        <f>SUM(E167:E176)</f>
        <v>0</v>
      </c>
      <c r="I176" s="31"/>
    </row>
    <row r="177" spans="1:9" ht="15" customHeight="1" x14ac:dyDescent="0.2">
      <c r="A177" s="250" t="s">
        <v>78</v>
      </c>
      <c r="B177" s="240" t="s">
        <v>170</v>
      </c>
      <c r="C177" s="240" t="s">
        <v>173</v>
      </c>
      <c r="D177" s="244" t="s">
        <v>97</v>
      </c>
      <c r="E177" s="245">
        <f t="array" ref="E177">SUM(IF(Nummerbuch!$B$5:$B$1171=A177,IF(Nummerbuch!$C$5:$C$1171=B177,IF(Nummerbuch!$D$5:$D$1171=C177,IF(Nummerbuch!$E$5:$E$1171=D177,Nummerbuch!$H$5:$H$1171,0),0),0),0))</f>
        <v>0</v>
      </c>
      <c r="F177" s="246">
        <f t="array" ref="F177">COUNT(Nummerbuch!$B$5:$B$1004,IF(Nummerbuch!$B$5:$B$1004=A177,IF(Nummerbuch!$D$5:$D$1004=C177,IF(Nummerbuch!$E$5:$E$1004=D177,0))))</f>
        <v>0</v>
      </c>
      <c r="G177" s="247"/>
      <c r="H177" s="247"/>
      <c r="I177" s="31"/>
    </row>
    <row r="178" spans="1:9" ht="15" customHeight="1" x14ac:dyDescent="0.2">
      <c r="A178" s="250" t="s">
        <v>78</v>
      </c>
      <c r="B178" s="240" t="s">
        <v>170</v>
      </c>
      <c r="C178" s="240" t="s">
        <v>173</v>
      </c>
      <c r="D178" s="244" t="s">
        <v>108</v>
      </c>
      <c r="E178" s="245">
        <f t="array" ref="E178">SUM(IF(Nummerbuch!$B$5:$B$1171=A178,IF(Nummerbuch!$C$5:$C$1171=B178,IF(Nummerbuch!$D$5:$D$1171=C178,IF(Nummerbuch!$E$5:$E$1171=D178,Nummerbuch!$H$5:$H$1171,0),0),0),0))</f>
        <v>0</v>
      </c>
      <c r="F178" s="246">
        <f t="array" ref="F178">COUNT(Nummerbuch!$B$5:$B$1004,IF(Nummerbuch!$B$5:$B$1004=A178,IF(Nummerbuch!$D$5:$D$1004=C178,IF(Nummerbuch!$E$5:$E$1004=D178,0))))</f>
        <v>0</v>
      </c>
      <c r="G178" s="247"/>
      <c r="H178" s="247"/>
      <c r="I178" s="31"/>
    </row>
    <row r="179" spans="1:9" ht="15" customHeight="1" x14ac:dyDescent="0.2">
      <c r="A179" s="250" t="s">
        <v>78</v>
      </c>
      <c r="B179" s="240" t="s">
        <v>170</v>
      </c>
      <c r="C179" s="240" t="s">
        <v>173</v>
      </c>
      <c r="D179" s="244" t="s">
        <v>113</v>
      </c>
      <c r="E179" s="245">
        <f t="array" ref="E179">SUM(IF(Nummerbuch!$B$5:$B$1171=A179,IF(Nummerbuch!$C$5:$C$1171=B179,IF(Nummerbuch!$D$5:$D$1171=C179,IF(Nummerbuch!$E$5:$E$1171=D179,Nummerbuch!$H$5:$H$1171,0),0),0),0))</f>
        <v>0</v>
      </c>
      <c r="F179" s="246">
        <f t="array" ref="F179">COUNT(Nummerbuch!$B$5:$B$1004,IF(Nummerbuch!$B$5:$B$1004=A179,IF(Nummerbuch!$D$5:$D$1004=C179,IF(Nummerbuch!$E$5:$E$1004=D179,0))))</f>
        <v>0</v>
      </c>
      <c r="G179" s="247"/>
      <c r="H179" s="247"/>
      <c r="I179" s="31"/>
    </row>
    <row r="180" spans="1:9" ht="15" customHeight="1" x14ac:dyDescent="0.2">
      <c r="A180" s="250" t="s">
        <v>78</v>
      </c>
      <c r="B180" s="240" t="s">
        <v>170</v>
      </c>
      <c r="C180" s="240" t="s">
        <v>173</v>
      </c>
      <c r="D180" s="244" t="s">
        <v>120</v>
      </c>
      <c r="E180" s="245">
        <f t="array" ref="E180">SUM(IF(Nummerbuch!$B$5:$B$1171=A180,IF(Nummerbuch!$C$5:$C$1171=B180,IF(Nummerbuch!$D$5:$D$1171=C180,IF(Nummerbuch!$E$5:$E$1171=D180,Nummerbuch!$H$5:$H$1171,0),0),0),0))</f>
        <v>0</v>
      </c>
      <c r="F180" s="246">
        <f t="array" ref="F180">COUNT(Nummerbuch!$B$5:$B$1004,IF(Nummerbuch!$B$5:$B$1004=A180,IF(Nummerbuch!$D$5:$D$1004=C180,IF(Nummerbuch!$E$5:$E$1004=D180,0))))</f>
        <v>0</v>
      </c>
      <c r="G180" s="247"/>
      <c r="H180" s="247"/>
      <c r="I180" s="31"/>
    </row>
    <row r="181" spans="1:9" ht="15" customHeight="1" x14ac:dyDescent="0.2">
      <c r="A181" s="250" t="s">
        <v>78</v>
      </c>
      <c r="B181" s="240" t="s">
        <v>170</v>
      </c>
      <c r="C181" s="240" t="s">
        <v>173</v>
      </c>
      <c r="D181" s="244" t="s">
        <v>131</v>
      </c>
      <c r="E181" s="245">
        <f t="array" ref="E181">SUM(IF(Nummerbuch!$B$5:$B$1171=A181,IF(Nummerbuch!$C$5:$C$1171=B181,IF(Nummerbuch!$D$5:$D$1171=C181,IF(Nummerbuch!$E$5:$E$1171=D181,Nummerbuch!$H$5:$H$1171,0),0),0),0))</f>
        <v>0</v>
      </c>
      <c r="F181" s="246">
        <f t="array" ref="F181">COUNT(Nummerbuch!$B$5:$B$1004,IF(Nummerbuch!$B$5:$B$1004=A181,IF(Nummerbuch!$D$5:$D$1004=C181,IF(Nummerbuch!$E$5:$E$1004=D181,0))))</f>
        <v>0</v>
      </c>
      <c r="G181" s="247"/>
      <c r="H181" s="247"/>
      <c r="I181" s="31"/>
    </row>
    <row r="182" spans="1:9" ht="15" customHeight="1" x14ac:dyDescent="0.2">
      <c r="A182" s="250" t="s">
        <v>78</v>
      </c>
      <c r="B182" s="240" t="s">
        <v>170</v>
      </c>
      <c r="C182" s="240" t="s">
        <v>173</v>
      </c>
      <c r="D182" s="244" t="s">
        <v>138</v>
      </c>
      <c r="E182" s="245">
        <f t="array" ref="E182">SUM(IF(Nummerbuch!$B$5:$B$1171=A182,IF(Nummerbuch!$C$5:$C$1171=B182,IF(Nummerbuch!$D$5:$D$1171=C182,IF(Nummerbuch!$E$5:$E$1171=D182,Nummerbuch!$H$5:$H$1171,0),0),0),0))</f>
        <v>0</v>
      </c>
      <c r="F182" s="246">
        <f t="array" ref="F182">COUNT(Nummerbuch!$B$5:$B$1004,IF(Nummerbuch!$B$5:$B$1004=A182,IF(Nummerbuch!$D$5:$D$1004=C182,IF(Nummerbuch!$E$5:$E$1004=D182,0))))</f>
        <v>0</v>
      </c>
      <c r="G182" s="247"/>
      <c r="H182" s="247"/>
      <c r="I182" s="31"/>
    </row>
    <row r="183" spans="1:9" ht="15" customHeight="1" x14ac:dyDescent="0.2">
      <c r="A183" s="250" t="s">
        <v>78</v>
      </c>
      <c r="B183" s="240" t="s">
        <v>170</v>
      </c>
      <c r="C183" s="240" t="s">
        <v>173</v>
      </c>
      <c r="D183" s="244" t="s">
        <v>139</v>
      </c>
      <c r="E183" s="245">
        <f t="array" ref="E183">SUM(IF(Nummerbuch!$B$5:$B$1171=A183,IF(Nummerbuch!$C$5:$C$1171=B183,IF(Nummerbuch!$D$5:$D$1171=C183,IF(Nummerbuch!$E$5:$E$1171=D183,Nummerbuch!$H$5:$H$1171,0),0),0),0))</f>
        <v>0</v>
      </c>
      <c r="F183" s="246">
        <f t="array" ref="F183">COUNT(Nummerbuch!$B$5:$B$1004,IF(Nummerbuch!$B$5:$B$1004=A183,IF(Nummerbuch!$D$5:$D$1004=C183,IF(Nummerbuch!$E$5:$E$1004=D183,0))))</f>
        <v>0</v>
      </c>
      <c r="G183" s="247"/>
      <c r="H183" s="247"/>
      <c r="I183" s="31"/>
    </row>
    <row r="184" spans="1:9" ht="15" customHeight="1" x14ac:dyDescent="0.2">
      <c r="A184" s="250" t="s">
        <v>78</v>
      </c>
      <c r="B184" s="240" t="s">
        <v>170</v>
      </c>
      <c r="C184" s="240" t="s">
        <v>173</v>
      </c>
      <c r="D184" s="244">
        <v>4</v>
      </c>
      <c r="E184" s="245">
        <f t="array" ref="E184">SUM(IF(Nummerbuch!$B$5:$B$1171=A184,IF(Nummerbuch!$C$5:$C$1171=B184,IF(Nummerbuch!$D$5:$D$1171=C184,IF(Nummerbuch!$E$5:$E$1171=D184,Nummerbuch!$H$5:$H$1171,0),0),0),0))</f>
        <v>0</v>
      </c>
      <c r="F184" s="246">
        <f t="array" ref="F184">COUNT(Nummerbuch!$B$5:$B$1004,IF(Nummerbuch!$B$5:$B$1004=A184,IF(Nummerbuch!$D$5:$D$1004=C184,IF(Nummerbuch!$E$5:$E$1004=D184,0))))</f>
        <v>0</v>
      </c>
      <c r="G184" s="247"/>
      <c r="H184" s="247"/>
      <c r="I184" s="31"/>
    </row>
    <row r="185" spans="1:9" ht="15" customHeight="1" x14ac:dyDescent="0.2">
      <c r="A185" s="250" t="s">
        <v>78</v>
      </c>
      <c r="B185" s="240" t="s">
        <v>170</v>
      </c>
      <c r="C185" s="240" t="s">
        <v>173</v>
      </c>
      <c r="D185" s="244">
        <v>5</v>
      </c>
      <c r="E185" s="245">
        <f t="array" ref="E185">SUM(IF(Nummerbuch!$B$5:$B$1171=A185,IF(Nummerbuch!$C$5:$C$1171=B185,IF(Nummerbuch!$D$5:$D$1171=C185,IF(Nummerbuch!$E$5:$E$1171=D185,Nummerbuch!$H$5:$H$1171,0),0),0),0))</f>
        <v>0</v>
      </c>
      <c r="F185" s="246">
        <f t="array" ref="F185">COUNT(Nummerbuch!$B$5:$B$1004,IF(Nummerbuch!$B$5:$B$1004=A185,IF(Nummerbuch!$D$5:$D$1004=C185,IF(Nummerbuch!$E$5:$E$1004=D185,0))))</f>
        <v>0</v>
      </c>
      <c r="G185" s="247"/>
      <c r="H185" s="247"/>
      <c r="I185" s="31"/>
    </row>
    <row r="186" spans="1:9" ht="15" customHeight="1" thickBot="1" x14ac:dyDescent="0.25">
      <c r="A186" s="250" t="s">
        <v>78</v>
      </c>
      <c r="B186" s="240" t="s">
        <v>170</v>
      </c>
      <c r="C186" s="240" t="s">
        <v>173</v>
      </c>
      <c r="D186" s="244">
        <v>6</v>
      </c>
      <c r="E186" s="571">
        <f t="array" ref="E186">SUM(IF(Nummerbuch!$B$5:$B$1171=A186,IF(Nummerbuch!$C$5:$C$1171=B186,IF(Nummerbuch!$D$5:$D$1171=C186,IF(Nummerbuch!$E$5:$E$1171=D186,Nummerbuch!$H$5:$H$1171,0),0),0),0))</f>
        <v>0</v>
      </c>
      <c r="F186" s="572">
        <f t="array" ref="F186">COUNT(Nummerbuch!$B$5:$B$1004,IF(Nummerbuch!$B$5:$B$1004=A186,IF(Nummerbuch!$D$5:$D$1004=C186,IF(Nummerbuch!$E$5:$E$1004=D186,0))))</f>
        <v>0</v>
      </c>
      <c r="G186" s="565">
        <f>SUM(F177:F186)</f>
        <v>0</v>
      </c>
      <c r="H186" s="570">
        <f>SUM(E177:E186)</f>
        <v>0</v>
      </c>
      <c r="I186" s="31"/>
    </row>
    <row r="187" spans="1:9" ht="15" customHeight="1" thickBot="1" x14ac:dyDescent="0.25">
      <c r="E187" s="568">
        <f>SUM(E9:E186)</f>
        <v>6.45</v>
      </c>
      <c r="F187" s="573">
        <f>SUM(F9:F186)</f>
        <v>5</v>
      </c>
    </row>
    <row r="188" spans="1:9" ht="15" customHeight="1" x14ac:dyDescent="0.2">
      <c r="A188" s="584" t="s">
        <v>503</v>
      </c>
      <c r="E188">
        <f>SUMIF($A$3:$A$186,"Dou",$E$3:$E$186)</f>
        <v>5.92</v>
      </c>
      <c r="F188" s="227">
        <f>SUMIF($A$3:$A$186,"Dou",$F$3:$F$186)</f>
        <v>4</v>
      </c>
    </row>
    <row r="189" spans="1:9" ht="15" customHeight="1" x14ac:dyDescent="0.2">
      <c r="A189" s="584" t="s">
        <v>504</v>
      </c>
      <c r="E189">
        <f>SUMIF($A$3:$A$186,"Elä",$E$3:$E$186)</f>
        <v>0</v>
      </c>
      <c r="F189" s="227">
        <f>SUMIF($A$3:$A$186,"Elä",$F$3:$F$186)</f>
        <v>0</v>
      </c>
    </row>
    <row r="190" spans="1:9" ht="15" customHeight="1" x14ac:dyDescent="0.2">
      <c r="A190" s="584" t="s">
        <v>505</v>
      </c>
      <c r="E190">
        <f>SUMIF($A$3:$A$186,"Jlä",$E$3:$E$186)</f>
        <v>0</v>
      </c>
      <c r="F190" s="227">
        <f>SUMIF($A$3:$A$186,"Jlä",$F$3:$F$186)</f>
        <v>0</v>
      </c>
    </row>
    <row r="191" spans="1:9" ht="15" customHeight="1" x14ac:dyDescent="0.2">
      <c r="A191" s="584" t="s">
        <v>506</v>
      </c>
      <c r="E191">
        <f>SUMIF($A$3:$A$186,"Ki",$E$3:$E$186)</f>
        <v>0.53</v>
      </c>
      <c r="F191" s="227">
        <f>SUMIF($A$3:$A$186,"Ki",$F$3:$F$186)</f>
        <v>1</v>
      </c>
    </row>
    <row r="192" spans="1:9" ht="15" customHeight="1" x14ac:dyDescent="0.2">
      <c r="A192" s="584" t="s">
        <v>294</v>
      </c>
      <c r="E192">
        <f>SUM(E188:E191)</f>
        <v>6.45</v>
      </c>
      <c r="F192" s="227">
        <f>SUM(F188:F191)</f>
        <v>5</v>
      </c>
    </row>
    <row r="193" spans="1:4" ht="15" customHeight="1" x14ac:dyDescent="0.2">
      <c r="A193" s="584"/>
    </row>
    <row r="194" spans="1:4" ht="15" customHeight="1" x14ac:dyDescent="0.2">
      <c r="A194" s="29"/>
      <c r="B194" s="30"/>
      <c r="C194" s="30"/>
      <c r="D194" s="14"/>
    </row>
    <row r="195" spans="1:4" ht="15" customHeight="1" x14ac:dyDescent="0.2">
      <c r="A195" s="29"/>
      <c r="B195" s="30"/>
      <c r="C195" s="30"/>
      <c r="D195" s="14"/>
    </row>
    <row r="196" spans="1:4" ht="15" customHeight="1" x14ac:dyDescent="0.2">
      <c r="A196" s="29"/>
      <c r="B196" s="30"/>
      <c r="C196" s="30"/>
      <c r="D196" s="14"/>
    </row>
    <row r="197" spans="1:4" ht="15" customHeight="1" x14ac:dyDescent="0.2">
      <c r="A197" s="29"/>
      <c r="B197" s="30"/>
      <c r="C197" s="30"/>
      <c r="D197" s="14"/>
    </row>
    <row r="198" spans="1:4" ht="15" customHeight="1" x14ac:dyDescent="0.2">
      <c r="A198" s="29"/>
      <c r="B198" s="30"/>
      <c r="C198" s="30"/>
      <c r="D198" s="14"/>
    </row>
    <row r="199" spans="1:4" ht="15" customHeight="1" x14ac:dyDescent="0.2">
      <c r="A199" s="29"/>
      <c r="B199" s="30"/>
      <c r="C199" s="30"/>
      <c r="D199" s="14"/>
    </row>
  </sheetData>
  <phoneticPr fontId="5" type="noConversion"/>
  <hyperlinks>
    <hyperlink ref="I1" location="Info!A1" display="Info"/>
  </hyperlinks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45"/>
  <sheetViews>
    <sheetView workbookViewId="0">
      <selection activeCell="C1" sqref="C1"/>
    </sheetView>
  </sheetViews>
  <sheetFormatPr baseColWidth="10" defaultRowHeight="12.75" x14ac:dyDescent="0.2"/>
  <cols>
    <col min="1" max="1" width="8.7109375" customWidth="1"/>
    <col min="2" max="2" width="24" customWidth="1"/>
    <col min="3" max="3" width="6.85546875" customWidth="1"/>
    <col min="4" max="4" width="8" customWidth="1"/>
  </cols>
  <sheetData>
    <row r="1" spans="1:4" ht="18" x14ac:dyDescent="0.25">
      <c r="A1" s="1" t="s">
        <v>0</v>
      </c>
      <c r="C1" s="336" t="s">
        <v>311</v>
      </c>
    </row>
    <row r="3" spans="1:4" x14ac:dyDescent="0.2">
      <c r="A3" s="2" t="s">
        <v>1</v>
      </c>
      <c r="B3" s="2" t="s">
        <v>2</v>
      </c>
      <c r="C3" s="3" t="s">
        <v>3</v>
      </c>
      <c r="D3" s="3" t="s">
        <v>3</v>
      </c>
    </row>
    <row r="4" spans="1:4" x14ac:dyDescent="0.2">
      <c r="A4" s="2" t="s">
        <v>4</v>
      </c>
      <c r="B4" s="2"/>
      <c r="C4" s="3" t="s">
        <v>5</v>
      </c>
      <c r="D4" s="3" t="s">
        <v>6</v>
      </c>
    </row>
    <row r="5" spans="1:4" x14ac:dyDescent="0.2">
      <c r="A5" t="s">
        <v>7</v>
      </c>
      <c r="B5" t="s">
        <v>8</v>
      </c>
      <c r="C5" t="s">
        <v>9</v>
      </c>
      <c r="D5" t="s">
        <v>9</v>
      </c>
    </row>
    <row r="6" spans="1:4" x14ac:dyDescent="0.2">
      <c r="A6" t="s">
        <v>10</v>
      </c>
      <c r="B6" t="s">
        <v>11</v>
      </c>
      <c r="C6" t="s">
        <v>9</v>
      </c>
      <c r="D6" t="s">
        <v>9</v>
      </c>
    </row>
    <row r="7" spans="1:4" x14ac:dyDescent="0.2">
      <c r="A7" t="s">
        <v>12</v>
      </c>
      <c r="B7" t="s">
        <v>13</v>
      </c>
      <c r="C7" t="s">
        <v>9</v>
      </c>
      <c r="D7" t="s">
        <v>9</v>
      </c>
    </row>
    <row r="8" spans="1:4" ht="13.5" thickBot="1" x14ac:dyDescent="0.25">
      <c r="A8" s="4" t="s">
        <v>14</v>
      </c>
      <c r="B8" s="4" t="s">
        <v>15</v>
      </c>
      <c r="C8" s="4" t="s">
        <v>9</v>
      </c>
      <c r="D8" s="4" t="s">
        <v>9</v>
      </c>
    </row>
    <row r="9" spans="1:4" x14ac:dyDescent="0.2">
      <c r="A9" s="5" t="s">
        <v>16</v>
      </c>
      <c r="B9" s="5" t="s">
        <v>17</v>
      </c>
      <c r="C9" s="5" t="s">
        <v>16</v>
      </c>
      <c r="D9" s="5" t="s">
        <v>16</v>
      </c>
    </row>
    <row r="10" spans="1:4" x14ac:dyDescent="0.2">
      <c r="A10" t="s">
        <v>18</v>
      </c>
      <c r="B10" t="s">
        <v>19</v>
      </c>
      <c r="C10" t="s">
        <v>20</v>
      </c>
      <c r="D10" t="s">
        <v>16</v>
      </c>
    </row>
    <row r="11" spans="1:4" x14ac:dyDescent="0.2">
      <c r="A11" t="s">
        <v>21</v>
      </c>
      <c r="B11" t="s">
        <v>22</v>
      </c>
      <c r="C11" t="s">
        <v>20</v>
      </c>
      <c r="D11" t="s">
        <v>16</v>
      </c>
    </row>
    <row r="12" spans="1:4" x14ac:dyDescent="0.2">
      <c r="A12" t="s">
        <v>23</v>
      </c>
      <c r="B12" t="s">
        <v>24</v>
      </c>
      <c r="C12" t="s">
        <v>20</v>
      </c>
      <c r="D12" t="s">
        <v>16</v>
      </c>
    </row>
    <row r="13" spans="1:4" x14ac:dyDescent="0.2">
      <c r="A13" t="s">
        <v>25</v>
      </c>
      <c r="B13" t="s">
        <v>26</v>
      </c>
      <c r="C13" t="s">
        <v>20</v>
      </c>
      <c r="D13" t="s">
        <v>16</v>
      </c>
    </row>
    <row r="14" spans="1:4" x14ac:dyDescent="0.2">
      <c r="A14" t="s">
        <v>27</v>
      </c>
      <c r="B14" t="s">
        <v>28</v>
      </c>
      <c r="C14" t="s">
        <v>20</v>
      </c>
      <c r="D14" t="s">
        <v>16</v>
      </c>
    </row>
    <row r="15" spans="1:4" x14ac:dyDescent="0.2">
      <c r="A15" t="s">
        <v>29</v>
      </c>
      <c r="B15" t="s">
        <v>30</v>
      </c>
      <c r="C15" t="s">
        <v>20</v>
      </c>
      <c r="D15" t="s">
        <v>16</v>
      </c>
    </row>
    <row r="16" spans="1:4" x14ac:dyDescent="0.2">
      <c r="A16" t="s">
        <v>31</v>
      </c>
      <c r="B16" t="s">
        <v>32</v>
      </c>
      <c r="C16" t="s">
        <v>20</v>
      </c>
      <c r="D16" t="s">
        <v>16</v>
      </c>
    </row>
    <row r="17" spans="1:4" x14ac:dyDescent="0.2">
      <c r="A17" t="s">
        <v>33</v>
      </c>
      <c r="B17" t="s">
        <v>34</v>
      </c>
      <c r="C17" t="s">
        <v>20</v>
      </c>
      <c r="D17" t="s">
        <v>16</v>
      </c>
    </row>
    <row r="18" spans="1:4" x14ac:dyDescent="0.2">
      <c r="A18" t="s">
        <v>35</v>
      </c>
      <c r="B18" t="s">
        <v>36</v>
      </c>
      <c r="C18" t="s">
        <v>20</v>
      </c>
      <c r="D18" t="s">
        <v>16</v>
      </c>
    </row>
    <row r="19" spans="1:4" x14ac:dyDescent="0.2">
      <c r="A19" t="s">
        <v>37</v>
      </c>
      <c r="B19" t="s">
        <v>38</v>
      </c>
      <c r="C19" t="s">
        <v>20</v>
      </c>
      <c r="D19" t="s">
        <v>16</v>
      </c>
    </row>
    <row r="20" spans="1:4" x14ac:dyDescent="0.2">
      <c r="A20" t="s">
        <v>39</v>
      </c>
      <c r="B20" t="s">
        <v>40</v>
      </c>
      <c r="C20" t="s">
        <v>20</v>
      </c>
      <c r="D20" t="s">
        <v>16</v>
      </c>
    </row>
    <row r="21" spans="1:4" x14ac:dyDescent="0.2">
      <c r="A21" t="s">
        <v>41</v>
      </c>
      <c r="B21" t="s">
        <v>42</v>
      </c>
      <c r="C21" t="s">
        <v>20</v>
      </c>
      <c r="D21" t="s">
        <v>16</v>
      </c>
    </row>
    <row r="22" spans="1:4" x14ac:dyDescent="0.2">
      <c r="A22" t="s">
        <v>43</v>
      </c>
      <c r="B22" t="s">
        <v>44</v>
      </c>
      <c r="C22" t="s">
        <v>20</v>
      </c>
      <c r="D22" t="s">
        <v>16</v>
      </c>
    </row>
    <row r="23" spans="1:4" x14ac:dyDescent="0.2">
      <c r="A23" t="s">
        <v>45</v>
      </c>
      <c r="B23" t="s">
        <v>46</v>
      </c>
      <c r="C23" t="s">
        <v>20</v>
      </c>
      <c r="D23" t="s">
        <v>16</v>
      </c>
    </row>
    <row r="24" spans="1:4" x14ac:dyDescent="0.2">
      <c r="A24" t="s">
        <v>47</v>
      </c>
      <c r="B24" t="s">
        <v>48</v>
      </c>
      <c r="C24" s="6" t="s">
        <v>20</v>
      </c>
      <c r="D24" t="s">
        <v>16</v>
      </c>
    </row>
    <row r="25" spans="1:4" x14ac:dyDescent="0.2">
      <c r="A25" t="s">
        <v>49</v>
      </c>
      <c r="B25" t="s">
        <v>50</v>
      </c>
      <c r="C25" s="6" t="s">
        <v>20</v>
      </c>
      <c r="D25" t="s">
        <v>16</v>
      </c>
    </row>
    <row r="26" spans="1:4" ht="13.5" thickBot="1" x14ac:dyDescent="0.25">
      <c r="A26" s="4" t="s">
        <v>51</v>
      </c>
      <c r="B26" s="4" t="s">
        <v>52</v>
      </c>
      <c r="C26" s="7" t="s">
        <v>20</v>
      </c>
      <c r="D26" s="4" t="s">
        <v>16</v>
      </c>
    </row>
    <row r="27" spans="1:4" x14ac:dyDescent="0.2">
      <c r="A27" t="s">
        <v>53</v>
      </c>
      <c r="B27" t="s">
        <v>54</v>
      </c>
      <c r="C27" s="6" t="s">
        <v>53</v>
      </c>
      <c r="D27" t="s">
        <v>53</v>
      </c>
    </row>
    <row r="28" spans="1:4" x14ac:dyDescent="0.2">
      <c r="A28" t="s">
        <v>55</v>
      </c>
      <c r="B28" t="s">
        <v>56</v>
      </c>
      <c r="C28" s="6" t="s">
        <v>53</v>
      </c>
      <c r="D28" t="s">
        <v>53</v>
      </c>
    </row>
    <row r="29" spans="1:4" x14ac:dyDescent="0.2">
      <c r="A29" t="s">
        <v>57</v>
      </c>
      <c r="B29" t="s">
        <v>58</v>
      </c>
      <c r="C29" s="6" t="s">
        <v>53</v>
      </c>
      <c r="D29" t="s">
        <v>53</v>
      </c>
    </row>
    <row r="30" spans="1:4" x14ac:dyDescent="0.2">
      <c r="A30" s="5" t="s">
        <v>59</v>
      </c>
      <c r="B30" s="5" t="s">
        <v>60</v>
      </c>
      <c r="C30" s="8" t="s">
        <v>53</v>
      </c>
      <c r="D30" s="5" t="s">
        <v>53</v>
      </c>
    </row>
    <row r="31" spans="1:4" x14ac:dyDescent="0.2">
      <c r="A31" t="s">
        <v>61</v>
      </c>
      <c r="B31" t="s">
        <v>62</v>
      </c>
      <c r="C31" s="6" t="s">
        <v>61</v>
      </c>
      <c r="D31" s="9" t="s">
        <v>53</v>
      </c>
    </row>
    <row r="32" spans="1:4" x14ac:dyDescent="0.2">
      <c r="A32" t="s">
        <v>63</v>
      </c>
      <c r="B32" t="s">
        <v>64</v>
      </c>
      <c r="C32" s="6" t="s">
        <v>61</v>
      </c>
      <c r="D32" s="9" t="s">
        <v>53</v>
      </c>
    </row>
    <row r="33" spans="1:4" x14ac:dyDescent="0.2">
      <c r="A33" t="s">
        <v>65</v>
      </c>
      <c r="B33" t="s">
        <v>66</v>
      </c>
      <c r="C33" s="6" t="s">
        <v>61</v>
      </c>
      <c r="D33" s="9" t="s">
        <v>53</v>
      </c>
    </row>
    <row r="34" spans="1:4" x14ac:dyDescent="0.2">
      <c r="A34" s="5" t="s">
        <v>67</v>
      </c>
      <c r="B34" s="5" t="s">
        <v>68</v>
      </c>
      <c r="C34" s="8" t="s">
        <v>61</v>
      </c>
      <c r="D34" s="5" t="s">
        <v>53</v>
      </c>
    </row>
    <row r="35" spans="1:4" x14ac:dyDescent="0.2">
      <c r="A35" t="s">
        <v>69</v>
      </c>
      <c r="B35" t="s">
        <v>70</v>
      </c>
      <c r="C35" s="6" t="s">
        <v>71</v>
      </c>
      <c r="D35" s="9" t="s">
        <v>53</v>
      </c>
    </row>
    <row r="36" spans="1:4" x14ac:dyDescent="0.2">
      <c r="A36" t="s">
        <v>72</v>
      </c>
      <c r="B36" t="s">
        <v>73</v>
      </c>
      <c r="C36" s="6" t="s">
        <v>71</v>
      </c>
      <c r="D36" s="9" t="s">
        <v>53</v>
      </c>
    </row>
    <row r="37" spans="1:4" x14ac:dyDescent="0.2">
      <c r="A37" t="s">
        <v>74</v>
      </c>
      <c r="B37" t="s">
        <v>75</v>
      </c>
      <c r="C37" s="6" t="s">
        <v>71</v>
      </c>
      <c r="D37" s="9" t="s">
        <v>53</v>
      </c>
    </row>
    <row r="38" spans="1:4" ht="13.5" thickBot="1" x14ac:dyDescent="0.25">
      <c r="A38" s="4" t="s">
        <v>76</v>
      </c>
      <c r="B38" s="4" t="s">
        <v>77</v>
      </c>
      <c r="C38" s="7" t="s">
        <v>71</v>
      </c>
      <c r="D38" s="4" t="s">
        <v>53</v>
      </c>
    </row>
    <row r="39" spans="1:4" x14ac:dyDescent="0.2">
      <c r="A39" t="s">
        <v>78</v>
      </c>
      <c r="B39" t="s">
        <v>79</v>
      </c>
      <c r="C39" s="6" t="s">
        <v>78</v>
      </c>
      <c r="D39" t="s">
        <v>78</v>
      </c>
    </row>
    <row r="40" spans="1:4" x14ac:dyDescent="0.2">
      <c r="A40" t="s">
        <v>80</v>
      </c>
      <c r="B40" t="s">
        <v>81</v>
      </c>
      <c r="C40" s="6" t="s">
        <v>78</v>
      </c>
      <c r="D40" t="s">
        <v>78</v>
      </c>
    </row>
    <row r="41" spans="1:4" x14ac:dyDescent="0.2">
      <c r="A41" t="s">
        <v>82</v>
      </c>
      <c r="B41" t="s">
        <v>83</v>
      </c>
      <c r="C41" s="6" t="s">
        <v>78</v>
      </c>
      <c r="D41" t="s">
        <v>78</v>
      </c>
    </row>
    <row r="42" spans="1:4" x14ac:dyDescent="0.2">
      <c r="A42" s="5" t="s">
        <v>84</v>
      </c>
      <c r="B42" s="5" t="s">
        <v>85</v>
      </c>
      <c r="C42" s="8" t="s">
        <v>78</v>
      </c>
      <c r="D42" s="5" t="s">
        <v>78</v>
      </c>
    </row>
    <row r="43" spans="1:4" x14ac:dyDescent="0.2">
      <c r="A43" t="s">
        <v>86</v>
      </c>
      <c r="B43" t="s">
        <v>87</v>
      </c>
      <c r="C43" s="6" t="s">
        <v>86</v>
      </c>
      <c r="D43" t="s">
        <v>78</v>
      </c>
    </row>
    <row r="44" spans="1:4" x14ac:dyDescent="0.2">
      <c r="A44" t="s">
        <v>88</v>
      </c>
      <c r="B44" t="s">
        <v>89</v>
      </c>
      <c r="C44" s="6" t="s">
        <v>88</v>
      </c>
      <c r="D44" t="s">
        <v>78</v>
      </c>
    </row>
    <row r="45" spans="1:4" ht="13.5" thickBot="1" x14ac:dyDescent="0.25">
      <c r="A45" s="4" t="s">
        <v>90</v>
      </c>
      <c r="B45" s="4" t="s">
        <v>91</v>
      </c>
      <c r="C45" s="7" t="s">
        <v>88</v>
      </c>
      <c r="D45" s="4" t="s">
        <v>78</v>
      </c>
    </row>
  </sheetData>
  <phoneticPr fontId="0" type="noConversion"/>
  <hyperlinks>
    <hyperlink ref="C1" location="Info!A1" display="Info"/>
  </hyperlinks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100" r:id="rId1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G87"/>
  <sheetViews>
    <sheetView workbookViewId="0">
      <selection activeCell="G1" sqref="G1"/>
    </sheetView>
  </sheetViews>
  <sheetFormatPr baseColWidth="10" defaultRowHeight="12.75" x14ac:dyDescent="0.2"/>
  <cols>
    <col min="1" max="1" width="6.140625" style="15" customWidth="1"/>
    <col min="2" max="2" width="34.42578125" customWidth="1"/>
  </cols>
  <sheetData>
    <row r="1" spans="1:7" ht="15" x14ac:dyDescent="0.25">
      <c r="A1" s="635" t="s">
        <v>509</v>
      </c>
      <c r="B1" s="10" t="s">
        <v>92</v>
      </c>
      <c r="C1" s="11" t="s">
        <v>93</v>
      </c>
      <c r="D1" s="12" t="s">
        <v>94</v>
      </c>
      <c r="E1" s="13"/>
      <c r="G1" s="335" t="s">
        <v>347</v>
      </c>
    </row>
    <row r="2" spans="1:7" x14ac:dyDescent="0.2">
      <c r="A2" s="3">
        <v>1</v>
      </c>
      <c r="B2" t="s">
        <v>95</v>
      </c>
      <c r="C2" s="14" t="s">
        <v>96</v>
      </c>
      <c r="D2">
        <v>10</v>
      </c>
      <c r="E2" s="14" t="s">
        <v>97</v>
      </c>
    </row>
    <row r="3" spans="1:7" x14ac:dyDescent="0.2">
      <c r="A3" s="3">
        <v>2</v>
      </c>
      <c r="B3" t="s">
        <v>98</v>
      </c>
      <c r="C3" s="14" t="s">
        <v>99</v>
      </c>
      <c r="D3">
        <v>11</v>
      </c>
      <c r="E3" s="14" t="s">
        <v>97</v>
      </c>
    </row>
    <row r="4" spans="1:7" x14ac:dyDescent="0.2">
      <c r="A4" s="3">
        <v>3</v>
      </c>
      <c r="B4" t="s">
        <v>100</v>
      </c>
      <c r="C4" s="14" t="s">
        <v>101</v>
      </c>
      <c r="D4">
        <v>12</v>
      </c>
      <c r="E4" s="14" t="s">
        <v>97</v>
      </c>
    </row>
    <row r="5" spans="1:7" x14ac:dyDescent="0.2">
      <c r="A5" s="3">
        <v>4</v>
      </c>
      <c r="B5" t="s">
        <v>102</v>
      </c>
      <c r="C5" s="14" t="s">
        <v>103</v>
      </c>
      <c r="D5">
        <v>13</v>
      </c>
      <c r="E5" s="14" t="s">
        <v>97</v>
      </c>
    </row>
    <row r="6" spans="1:7" x14ac:dyDescent="0.2">
      <c r="A6" s="3">
        <v>5</v>
      </c>
      <c r="B6" t="s">
        <v>104</v>
      </c>
      <c r="C6" s="14" t="s">
        <v>105</v>
      </c>
      <c r="D6">
        <v>14</v>
      </c>
      <c r="E6" s="14" t="s">
        <v>97</v>
      </c>
    </row>
    <row r="7" spans="1:7" x14ac:dyDescent="0.2">
      <c r="A7" s="3">
        <v>6</v>
      </c>
      <c r="B7" t="s">
        <v>106</v>
      </c>
      <c r="C7" s="14" t="s">
        <v>107</v>
      </c>
      <c r="D7">
        <v>15</v>
      </c>
      <c r="E7" s="14" t="s">
        <v>108</v>
      </c>
    </row>
    <row r="8" spans="1:7" x14ac:dyDescent="0.2">
      <c r="A8" s="3">
        <v>7</v>
      </c>
      <c r="B8" s="648" t="s">
        <v>541</v>
      </c>
      <c r="C8" s="685" t="s">
        <v>374</v>
      </c>
      <c r="D8">
        <v>16</v>
      </c>
      <c r="E8" s="14" t="s">
        <v>108</v>
      </c>
    </row>
    <row r="9" spans="1:7" x14ac:dyDescent="0.2">
      <c r="A9" s="3">
        <v>8</v>
      </c>
      <c r="B9" t="s">
        <v>109</v>
      </c>
      <c r="C9" s="14" t="s">
        <v>110</v>
      </c>
      <c r="D9">
        <v>17</v>
      </c>
      <c r="E9" s="14" t="s">
        <v>113</v>
      </c>
    </row>
    <row r="10" spans="1:7" x14ac:dyDescent="0.2">
      <c r="A10" s="3">
        <v>9</v>
      </c>
      <c r="B10" t="s">
        <v>111</v>
      </c>
      <c r="C10" s="14" t="s">
        <v>112</v>
      </c>
      <c r="D10">
        <v>18</v>
      </c>
      <c r="E10" s="14" t="s">
        <v>113</v>
      </c>
    </row>
    <row r="11" spans="1:7" x14ac:dyDescent="0.2">
      <c r="A11" s="3">
        <v>10</v>
      </c>
      <c r="B11" t="s">
        <v>114</v>
      </c>
      <c r="C11" s="14" t="s">
        <v>115</v>
      </c>
      <c r="D11">
        <v>19</v>
      </c>
      <c r="E11" s="14" t="s">
        <v>113</v>
      </c>
    </row>
    <row r="12" spans="1:7" x14ac:dyDescent="0.2">
      <c r="A12" s="3">
        <v>11</v>
      </c>
      <c r="B12" t="s">
        <v>116</v>
      </c>
      <c r="C12" s="14" t="s">
        <v>117</v>
      </c>
      <c r="D12">
        <v>20</v>
      </c>
      <c r="E12" s="14" t="s">
        <v>120</v>
      </c>
    </row>
    <row r="13" spans="1:7" x14ac:dyDescent="0.2">
      <c r="A13" s="3">
        <v>12</v>
      </c>
      <c r="B13" t="s">
        <v>118</v>
      </c>
      <c r="C13" s="14" t="s">
        <v>119</v>
      </c>
      <c r="D13">
        <v>21</v>
      </c>
      <c r="E13" s="14" t="s">
        <v>120</v>
      </c>
    </row>
    <row r="14" spans="1:7" x14ac:dyDescent="0.2">
      <c r="A14" s="3">
        <v>13</v>
      </c>
      <c r="B14" t="s">
        <v>121</v>
      </c>
      <c r="C14" s="14" t="s">
        <v>122</v>
      </c>
      <c r="D14">
        <v>22</v>
      </c>
      <c r="E14" s="14" t="s">
        <v>120</v>
      </c>
    </row>
    <row r="15" spans="1:7" x14ac:dyDescent="0.2">
      <c r="A15" s="3">
        <v>14</v>
      </c>
      <c r="B15" t="s">
        <v>123</v>
      </c>
      <c r="C15" s="14" t="s">
        <v>124</v>
      </c>
      <c r="D15">
        <v>23</v>
      </c>
      <c r="E15" s="14" t="s">
        <v>120</v>
      </c>
    </row>
    <row r="16" spans="1:7" x14ac:dyDescent="0.2">
      <c r="A16" s="3">
        <v>15</v>
      </c>
      <c r="B16" t="s">
        <v>125</v>
      </c>
      <c r="C16" s="14" t="s">
        <v>126</v>
      </c>
      <c r="D16">
        <v>24</v>
      </c>
      <c r="E16" s="14" t="s">
        <v>120</v>
      </c>
    </row>
    <row r="17" spans="1:5" x14ac:dyDescent="0.2">
      <c r="A17" s="3">
        <v>16</v>
      </c>
      <c r="B17" t="s">
        <v>127</v>
      </c>
      <c r="C17" s="14" t="s">
        <v>128</v>
      </c>
      <c r="D17">
        <v>25</v>
      </c>
      <c r="E17" s="14" t="s">
        <v>131</v>
      </c>
    </row>
    <row r="18" spans="1:5" x14ac:dyDescent="0.2">
      <c r="A18" s="3">
        <v>17</v>
      </c>
      <c r="B18" t="s">
        <v>129</v>
      </c>
      <c r="C18" s="14" t="s">
        <v>130</v>
      </c>
      <c r="D18">
        <v>26</v>
      </c>
      <c r="E18" s="14" t="s">
        <v>131</v>
      </c>
    </row>
    <row r="19" spans="1:5" x14ac:dyDescent="0.2">
      <c r="A19" s="3">
        <v>18</v>
      </c>
      <c r="B19" t="s">
        <v>132</v>
      </c>
      <c r="C19" s="14" t="s">
        <v>133</v>
      </c>
      <c r="D19">
        <v>27</v>
      </c>
      <c r="E19" s="14" t="s">
        <v>131</v>
      </c>
    </row>
    <row r="20" spans="1:5" x14ac:dyDescent="0.2">
      <c r="A20" s="3">
        <v>19</v>
      </c>
      <c r="B20" t="s">
        <v>134</v>
      </c>
      <c r="C20" s="14" t="s">
        <v>135</v>
      </c>
      <c r="D20">
        <v>28</v>
      </c>
      <c r="E20" s="14" t="s">
        <v>131</v>
      </c>
    </row>
    <row r="21" spans="1:5" x14ac:dyDescent="0.2">
      <c r="A21" s="3">
        <v>20</v>
      </c>
      <c r="B21" t="s">
        <v>136</v>
      </c>
      <c r="C21" s="14" t="s">
        <v>137</v>
      </c>
      <c r="D21">
        <v>29</v>
      </c>
      <c r="E21" s="14" t="s">
        <v>131</v>
      </c>
    </row>
    <row r="22" spans="1:5" x14ac:dyDescent="0.2">
      <c r="D22">
        <v>30</v>
      </c>
      <c r="E22" s="14" t="s">
        <v>138</v>
      </c>
    </row>
    <row r="23" spans="1:5" x14ac:dyDescent="0.2">
      <c r="D23">
        <v>31</v>
      </c>
      <c r="E23" s="14" t="s">
        <v>138</v>
      </c>
    </row>
    <row r="24" spans="1:5" x14ac:dyDescent="0.2">
      <c r="D24">
        <v>32</v>
      </c>
      <c r="E24" s="14" t="s">
        <v>138</v>
      </c>
    </row>
    <row r="25" spans="1:5" x14ac:dyDescent="0.2">
      <c r="A25" s="16"/>
      <c r="D25">
        <v>33</v>
      </c>
      <c r="E25" s="14" t="s">
        <v>138</v>
      </c>
    </row>
    <row r="26" spans="1:5" x14ac:dyDescent="0.2">
      <c r="A26" s="17"/>
      <c r="B26" s="17"/>
      <c r="C26" s="17"/>
      <c r="D26">
        <v>34</v>
      </c>
      <c r="E26" s="14" t="s">
        <v>138</v>
      </c>
    </row>
    <row r="27" spans="1:5" x14ac:dyDescent="0.2">
      <c r="A27" s="17"/>
      <c r="B27" s="17"/>
      <c r="C27" s="17"/>
      <c r="D27">
        <v>35</v>
      </c>
      <c r="E27" s="14" t="s">
        <v>139</v>
      </c>
    </row>
    <row r="28" spans="1:5" x14ac:dyDescent="0.2">
      <c r="A28" s="3"/>
      <c r="B28" s="16"/>
      <c r="C28" s="17"/>
      <c r="D28">
        <v>36</v>
      </c>
      <c r="E28" s="14" t="s">
        <v>139</v>
      </c>
    </row>
    <row r="29" spans="1:5" x14ac:dyDescent="0.2">
      <c r="A29" s="3"/>
      <c r="B29" s="18"/>
      <c r="C29" s="17"/>
      <c r="D29">
        <v>37</v>
      </c>
      <c r="E29" s="14" t="s">
        <v>139</v>
      </c>
    </row>
    <row r="30" spans="1:5" x14ac:dyDescent="0.2">
      <c r="B30" s="19"/>
      <c r="C30" s="17"/>
      <c r="D30">
        <v>38</v>
      </c>
      <c r="E30" s="14" t="s">
        <v>139</v>
      </c>
    </row>
    <row r="31" spans="1:5" x14ac:dyDescent="0.2">
      <c r="B31" s="19"/>
      <c r="C31" s="17"/>
      <c r="D31">
        <v>39</v>
      </c>
      <c r="E31" s="14" t="s">
        <v>139</v>
      </c>
    </row>
    <row r="32" spans="1:5" x14ac:dyDescent="0.2">
      <c r="B32" s="19"/>
      <c r="C32" s="17"/>
      <c r="D32">
        <v>40</v>
      </c>
      <c r="E32" s="14">
        <v>4</v>
      </c>
    </row>
    <row r="33" spans="1:5" x14ac:dyDescent="0.2">
      <c r="A33" s="3"/>
      <c r="B33" s="18"/>
      <c r="C33" s="17"/>
      <c r="D33">
        <v>41</v>
      </c>
      <c r="E33" s="14">
        <v>4</v>
      </c>
    </row>
    <row r="34" spans="1:5" x14ac:dyDescent="0.2">
      <c r="B34" s="19"/>
      <c r="C34" s="17"/>
      <c r="D34">
        <v>42</v>
      </c>
      <c r="E34" s="14">
        <v>4</v>
      </c>
    </row>
    <row r="35" spans="1:5" x14ac:dyDescent="0.2">
      <c r="B35" s="19"/>
      <c r="C35" s="17"/>
      <c r="D35">
        <v>43</v>
      </c>
      <c r="E35" s="14">
        <v>4</v>
      </c>
    </row>
    <row r="36" spans="1:5" x14ac:dyDescent="0.2">
      <c r="B36" s="19"/>
      <c r="C36" s="17"/>
      <c r="D36">
        <v>44</v>
      </c>
      <c r="E36" s="14">
        <v>4</v>
      </c>
    </row>
    <row r="37" spans="1:5" x14ac:dyDescent="0.2">
      <c r="A37" s="3"/>
      <c r="B37" s="18"/>
      <c r="C37" s="17"/>
      <c r="D37">
        <v>45</v>
      </c>
      <c r="E37" s="14">
        <v>4</v>
      </c>
    </row>
    <row r="38" spans="1:5" x14ac:dyDescent="0.2">
      <c r="B38" s="19"/>
      <c r="C38" s="17"/>
      <c r="D38">
        <v>46</v>
      </c>
      <c r="E38" s="14">
        <v>4</v>
      </c>
    </row>
    <row r="39" spans="1:5" x14ac:dyDescent="0.2">
      <c r="B39" s="19"/>
      <c r="C39" s="17"/>
      <c r="D39">
        <v>47</v>
      </c>
      <c r="E39" s="14">
        <v>4</v>
      </c>
    </row>
    <row r="40" spans="1:5" x14ac:dyDescent="0.2">
      <c r="B40" s="19"/>
      <c r="C40" s="17"/>
      <c r="D40">
        <v>48</v>
      </c>
      <c r="E40" s="14">
        <v>4</v>
      </c>
    </row>
    <row r="41" spans="1:5" x14ac:dyDescent="0.2">
      <c r="B41" s="19"/>
      <c r="C41" s="17"/>
      <c r="D41">
        <v>49</v>
      </c>
      <c r="E41" s="14">
        <v>4</v>
      </c>
    </row>
    <row r="42" spans="1:5" x14ac:dyDescent="0.2">
      <c r="A42" s="3"/>
      <c r="B42" s="18"/>
      <c r="C42" s="17"/>
      <c r="D42">
        <v>50</v>
      </c>
      <c r="E42" s="14">
        <v>5</v>
      </c>
    </row>
    <row r="43" spans="1:5" x14ac:dyDescent="0.2">
      <c r="B43" s="19"/>
      <c r="C43" s="17"/>
      <c r="D43">
        <v>51</v>
      </c>
      <c r="E43" s="14">
        <v>5</v>
      </c>
    </row>
    <row r="44" spans="1:5" x14ac:dyDescent="0.2">
      <c r="B44" s="19"/>
      <c r="C44" s="17"/>
      <c r="D44">
        <v>52</v>
      </c>
      <c r="E44" s="14">
        <v>5</v>
      </c>
    </row>
    <row r="45" spans="1:5" x14ac:dyDescent="0.2">
      <c r="B45" s="19"/>
      <c r="C45" s="17"/>
      <c r="D45">
        <v>53</v>
      </c>
      <c r="E45" s="14">
        <v>5</v>
      </c>
    </row>
    <row r="46" spans="1:5" x14ac:dyDescent="0.2">
      <c r="A46" s="17"/>
      <c r="B46" s="19"/>
      <c r="C46" s="17"/>
      <c r="D46">
        <v>54</v>
      </c>
      <c r="E46" s="14">
        <v>5</v>
      </c>
    </row>
    <row r="47" spans="1:5" x14ac:dyDescent="0.2">
      <c r="A47" s="17"/>
      <c r="B47" s="19"/>
      <c r="C47" s="17"/>
      <c r="D47">
        <v>55</v>
      </c>
      <c r="E47" s="14">
        <v>5</v>
      </c>
    </row>
    <row r="48" spans="1:5" x14ac:dyDescent="0.2">
      <c r="A48" s="17"/>
      <c r="B48" s="19"/>
      <c r="C48" s="17"/>
      <c r="D48">
        <v>56</v>
      </c>
      <c r="E48" s="14">
        <v>5</v>
      </c>
    </row>
    <row r="49" spans="1:5" x14ac:dyDescent="0.2">
      <c r="A49" s="17"/>
      <c r="B49" s="19"/>
      <c r="C49" s="17"/>
      <c r="D49">
        <v>57</v>
      </c>
      <c r="E49" s="14">
        <v>5</v>
      </c>
    </row>
    <row r="50" spans="1:5" x14ac:dyDescent="0.2">
      <c r="A50" s="17"/>
      <c r="B50" s="17"/>
      <c r="C50" s="17"/>
      <c r="D50">
        <v>58</v>
      </c>
      <c r="E50" s="14">
        <v>5</v>
      </c>
    </row>
    <row r="51" spans="1:5" x14ac:dyDescent="0.2">
      <c r="A51" s="17"/>
      <c r="B51" s="17"/>
      <c r="C51" s="17"/>
      <c r="D51">
        <v>59</v>
      </c>
      <c r="E51" s="14">
        <v>5</v>
      </c>
    </row>
    <row r="52" spans="1:5" x14ac:dyDescent="0.2">
      <c r="D52">
        <v>60</v>
      </c>
      <c r="E52" s="14">
        <v>6</v>
      </c>
    </row>
    <row r="53" spans="1:5" x14ac:dyDescent="0.2">
      <c r="D53">
        <v>61</v>
      </c>
      <c r="E53" s="14">
        <v>6</v>
      </c>
    </row>
    <row r="54" spans="1:5" x14ac:dyDescent="0.2">
      <c r="D54">
        <v>62</v>
      </c>
      <c r="E54" s="14">
        <v>6</v>
      </c>
    </row>
    <row r="55" spans="1:5" x14ac:dyDescent="0.2">
      <c r="D55">
        <v>63</v>
      </c>
      <c r="E55" s="14">
        <v>6</v>
      </c>
    </row>
    <row r="56" spans="1:5" x14ac:dyDescent="0.2">
      <c r="D56">
        <v>64</v>
      </c>
      <c r="E56" s="14">
        <v>6</v>
      </c>
    </row>
    <row r="57" spans="1:5" x14ac:dyDescent="0.2">
      <c r="D57">
        <v>65</v>
      </c>
      <c r="E57" s="14">
        <v>6</v>
      </c>
    </row>
    <row r="58" spans="1:5" x14ac:dyDescent="0.2">
      <c r="D58">
        <v>66</v>
      </c>
      <c r="E58" s="14">
        <v>6</v>
      </c>
    </row>
    <row r="59" spans="1:5" x14ac:dyDescent="0.2">
      <c r="D59">
        <v>67</v>
      </c>
      <c r="E59" s="14">
        <v>6</v>
      </c>
    </row>
    <row r="60" spans="1:5" x14ac:dyDescent="0.2">
      <c r="D60">
        <v>68</v>
      </c>
      <c r="E60" s="14">
        <v>6</v>
      </c>
    </row>
    <row r="61" spans="1:5" x14ac:dyDescent="0.2">
      <c r="D61">
        <v>69</v>
      </c>
      <c r="E61" s="14">
        <v>6</v>
      </c>
    </row>
    <row r="62" spans="1:5" x14ac:dyDescent="0.2">
      <c r="D62">
        <v>70</v>
      </c>
      <c r="E62" s="14">
        <v>6</v>
      </c>
    </row>
    <row r="63" spans="1:5" x14ac:dyDescent="0.2">
      <c r="D63">
        <v>71</v>
      </c>
      <c r="E63" s="14">
        <v>6</v>
      </c>
    </row>
    <row r="64" spans="1:5" x14ac:dyDescent="0.2">
      <c r="D64">
        <v>72</v>
      </c>
      <c r="E64" s="14">
        <v>6</v>
      </c>
    </row>
    <row r="65" spans="4:5" x14ac:dyDescent="0.2">
      <c r="D65">
        <v>73</v>
      </c>
      <c r="E65" s="14">
        <v>6</v>
      </c>
    </row>
    <row r="66" spans="4:5" x14ac:dyDescent="0.2">
      <c r="D66">
        <v>74</v>
      </c>
      <c r="E66" s="14">
        <v>6</v>
      </c>
    </row>
    <row r="67" spans="4:5" x14ac:dyDescent="0.2">
      <c r="D67">
        <v>75</v>
      </c>
      <c r="E67" s="14">
        <v>6</v>
      </c>
    </row>
    <row r="68" spans="4:5" x14ac:dyDescent="0.2">
      <c r="D68">
        <v>76</v>
      </c>
      <c r="E68" s="14">
        <v>6</v>
      </c>
    </row>
    <row r="69" spans="4:5" x14ac:dyDescent="0.2">
      <c r="D69">
        <v>77</v>
      </c>
      <c r="E69" s="14">
        <v>6</v>
      </c>
    </row>
    <row r="70" spans="4:5" x14ac:dyDescent="0.2">
      <c r="D70">
        <v>78</v>
      </c>
      <c r="E70" s="14">
        <v>6</v>
      </c>
    </row>
    <row r="71" spans="4:5" x14ac:dyDescent="0.2">
      <c r="D71">
        <v>79</v>
      </c>
      <c r="E71" s="14">
        <v>6</v>
      </c>
    </row>
    <row r="72" spans="4:5" x14ac:dyDescent="0.2">
      <c r="D72">
        <v>80</v>
      </c>
      <c r="E72" s="14">
        <v>6</v>
      </c>
    </row>
    <row r="73" spans="4:5" x14ac:dyDescent="0.2">
      <c r="D73">
        <v>81</v>
      </c>
      <c r="E73" s="14">
        <v>6</v>
      </c>
    </row>
    <row r="74" spans="4:5" x14ac:dyDescent="0.2">
      <c r="D74">
        <v>82</v>
      </c>
      <c r="E74" s="14">
        <v>6</v>
      </c>
    </row>
    <row r="75" spans="4:5" x14ac:dyDescent="0.2">
      <c r="D75">
        <v>83</v>
      </c>
      <c r="E75" s="14">
        <v>6</v>
      </c>
    </row>
    <row r="76" spans="4:5" x14ac:dyDescent="0.2">
      <c r="D76">
        <v>84</v>
      </c>
      <c r="E76" s="14">
        <v>6</v>
      </c>
    </row>
    <row r="77" spans="4:5" x14ac:dyDescent="0.2">
      <c r="D77">
        <v>85</v>
      </c>
      <c r="E77" s="14">
        <v>6</v>
      </c>
    </row>
    <row r="78" spans="4:5" x14ac:dyDescent="0.2">
      <c r="D78">
        <v>86</v>
      </c>
      <c r="E78" s="14">
        <v>6</v>
      </c>
    </row>
    <row r="79" spans="4:5" x14ac:dyDescent="0.2">
      <c r="D79">
        <v>87</v>
      </c>
      <c r="E79" s="14">
        <v>6</v>
      </c>
    </row>
    <row r="80" spans="4:5" x14ac:dyDescent="0.2">
      <c r="D80">
        <v>88</v>
      </c>
      <c r="E80" s="14">
        <v>6</v>
      </c>
    </row>
    <row r="81" spans="4:5" x14ac:dyDescent="0.2">
      <c r="D81">
        <v>89</v>
      </c>
      <c r="E81" s="14">
        <v>6</v>
      </c>
    </row>
    <row r="82" spans="4:5" x14ac:dyDescent="0.2">
      <c r="D82">
        <v>90</v>
      </c>
      <c r="E82" s="14">
        <v>6</v>
      </c>
    </row>
    <row r="83" spans="4:5" x14ac:dyDescent="0.2">
      <c r="D83">
        <v>91</v>
      </c>
      <c r="E83" s="14">
        <v>6</v>
      </c>
    </row>
    <row r="84" spans="4:5" x14ac:dyDescent="0.2">
      <c r="D84">
        <v>92</v>
      </c>
      <c r="E84" s="14">
        <v>6</v>
      </c>
    </row>
    <row r="85" spans="4:5" x14ac:dyDescent="0.2">
      <c r="D85">
        <v>93</v>
      </c>
      <c r="E85" s="14">
        <v>6</v>
      </c>
    </row>
    <row r="86" spans="4:5" x14ac:dyDescent="0.2">
      <c r="D86">
        <v>94</v>
      </c>
      <c r="E86" s="14">
        <v>6</v>
      </c>
    </row>
    <row r="87" spans="4:5" x14ac:dyDescent="0.2">
      <c r="D87">
        <v>95</v>
      </c>
      <c r="E87" s="14">
        <v>6</v>
      </c>
    </row>
  </sheetData>
  <phoneticPr fontId="0" type="noConversion"/>
  <hyperlinks>
    <hyperlink ref="G1" location="Info!A1" display="Info!A1"/>
  </hyperlinks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100" r:id="rId1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O167"/>
  <sheetViews>
    <sheetView showGridLines="0" showZeros="0" showOutlineSymbols="0" zoomScaleNormal="100" workbookViewId="0">
      <selection activeCell="D9" sqref="D9"/>
    </sheetView>
  </sheetViews>
  <sheetFormatPr baseColWidth="10" defaultRowHeight="12.75" x14ac:dyDescent="0.2"/>
  <cols>
    <col min="1" max="1" width="3.85546875" customWidth="1"/>
    <col min="2" max="2" width="5.42578125" customWidth="1"/>
    <col min="3" max="3" width="7.5703125" customWidth="1"/>
    <col min="4" max="4" width="8.140625" customWidth="1"/>
    <col min="5" max="5" width="9.42578125" customWidth="1"/>
    <col min="6" max="6" width="10.140625" customWidth="1"/>
    <col min="7" max="7" width="3.5703125" bestFit="1" customWidth="1"/>
    <col min="8" max="8" width="7" customWidth="1"/>
    <col min="9" max="9" width="7.85546875" bestFit="1" customWidth="1"/>
    <col min="10" max="10" width="9.85546875" customWidth="1"/>
    <col min="11" max="11" width="4" bestFit="1" customWidth="1"/>
    <col min="12" max="12" width="6" bestFit="1" customWidth="1"/>
    <col min="13" max="13" width="7.85546875" bestFit="1" customWidth="1"/>
    <col min="14" max="14" width="10.5703125" customWidth="1"/>
  </cols>
  <sheetData>
    <row r="1" spans="1:14" ht="15.75" x14ac:dyDescent="0.25">
      <c r="A1" s="362" t="s">
        <v>521</v>
      </c>
      <c r="B1" s="45"/>
      <c r="C1" s="45"/>
      <c r="D1" s="45"/>
      <c r="E1" s="45"/>
      <c r="F1" s="729" t="s">
        <v>524</v>
      </c>
      <c r="G1" s="727" t="s">
        <v>525</v>
      </c>
      <c r="H1" s="616" t="s">
        <v>325</v>
      </c>
      <c r="I1" s="730">
        <v>103</v>
      </c>
      <c r="J1" s="617" t="s">
        <v>373</v>
      </c>
      <c r="K1" s="815">
        <f>A!C14</f>
        <v>2019</v>
      </c>
      <c r="L1" s="816"/>
      <c r="M1" s="247"/>
      <c r="N1" s="247"/>
    </row>
    <row r="2" spans="1:14" ht="15" x14ac:dyDescent="0.2">
      <c r="A2" s="618" t="s">
        <v>523</v>
      </c>
      <c r="C2" s="363"/>
      <c r="D2" s="614" t="str">
        <f>A!C10</f>
        <v>NN</v>
      </c>
      <c r="E2" s="615"/>
      <c r="F2" s="729" t="s">
        <v>285</v>
      </c>
      <c r="G2" s="728"/>
      <c r="H2" s="616" t="s">
        <v>282</v>
      </c>
      <c r="I2" s="731">
        <v>101</v>
      </c>
      <c r="J2" s="247"/>
      <c r="K2" s="247"/>
      <c r="L2" s="247"/>
      <c r="M2" s="247"/>
      <c r="N2" s="247"/>
    </row>
    <row r="3" spans="1:14" ht="15" x14ac:dyDescent="0.2">
      <c r="A3" s="618" t="s">
        <v>522</v>
      </c>
      <c r="B3" s="363"/>
      <c r="C3" s="363"/>
      <c r="D3" s="726" t="str">
        <f>A!C6</f>
        <v>NN</v>
      </c>
      <c r="E3" s="743"/>
      <c r="G3" s="732" t="s">
        <v>181</v>
      </c>
      <c r="H3" s="733" t="s">
        <v>252</v>
      </c>
      <c r="I3" s="734" t="s">
        <v>375</v>
      </c>
      <c r="J3" s="733" t="s">
        <v>376</v>
      </c>
      <c r="K3" s="741" t="s">
        <v>181</v>
      </c>
      <c r="L3" s="733" t="s">
        <v>252</v>
      </c>
      <c r="M3" s="734" t="s">
        <v>375</v>
      </c>
      <c r="N3" s="733" t="s">
        <v>376</v>
      </c>
    </row>
    <row r="4" spans="1:14" x14ac:dyDescent="0.2">
      <c r="A4" s="364" t="s">
        <v>237</v>
      </c>
      <c r="D4" s="308" t="s">
        <v>16</v>
      </c>
      <c r="E4" s="691" t="s">
        <v>430</v>
      </c>
      <c r="F4" s="691"/>
      <c r="G4" s="735"/>
      <c r="H4" s="736" t="s">
        <v>214</v>
      </c>
      <c r="I4" s="737" t="s">
        <v>378</v>
      </c>
      <c r="J4" s="736" t="s">
        <v>161</v>
      </c>
      <c r="K4" s="742"/>
      <c r="L4" s="736" t="s">
        <v>214</v>
      </c>
      <c r="M4" s="737" t="s">
        <v>378</v>
      </c>
      <c r="N4" s="736" t="s">
        <v>161</v>
      </c>
    </row>
    <row r="5" spans="1:14" ht="15" x14ac:dyDescent="0.25">
      <c r="A5" s="732" t="s">
        <v>181</v>
      </c>
      <c r="B5" s="733" t="s">
        <v>252</v>
      </c>
      <c r="C5" s="734" t="s">
        <v>375</v>
      </c>
      <c r="D5" s="733" t="s">
        <v>376</v>
      </c>
      <c r="E5" s="738" t="s">
        <v>370</v>
      </c>
      <c r="F5" s="739" t="s">
        <v>377</v>
      </c>
      <c r="G5" s="719">
        <v>40</v>
      </c>
      <c r="H5" s="720"/>
      <c r="I5" s="721"/>
      <c r="J5" s="722">
        <f t="shared" ref="J5:J21" si="0">PRODUCT(I5/200*I5/200*3.1415*H5)</f>
        <v>0</v>
      </c>
      <c r="K5" s="719">
        <v>81</v>
      </c>
      <c r="L5" s="720"/>
      <c r="M5" s="721"/>
      <c r="N5" s="722"/>
    </row>
    <row r="6" spans="1:14" x14ac:dyDescent="0.2">
      <c r="A6" s="735"/>
      <c r="B6" s="736" t="s">
        <v>214</v>
      </c>
      <c r="C6" s="737" t="s">
        <v>378</v>
      </c>
      <c r="D6" s="736" t="s">
        <v>161</v>
      </c>
      <c r="E6" s="736" t="s">
        <v>379</v>
      </c>
      <c r="F6" s="740" t="s">
        <v>234</v>
      </c>
      <c r="G6" s="613">
        <v>41</v>
      </c>
      <c r="H6" s="365"/>
      <c r="I6" s="330"/>
      <c r="J6" s="355">
        <f t="shared" si="0"/>
        <v>0</v>
      </c>
      <c r="K6" s="613">
        <v>82</v>
      </c>
      <c r="L6" s="365"/>
      <c r="M6" s="330"/>
      <c r="N6" s="355"/>
    </row>
    <row r="7" spans="1:14" x14ac:dyDescent="0.2">
      <c r="A7" s="719">
        <v>1</v>
      </c>
      <c r="B7" s="720"/>
      <c r="C7" s="721"/>
      <c r="D7" s="722">
        <f t="shared" ref="D7:D38" si="1">PRODUCT(C7/200*C7/200*3.1415*B7)</f>
        <v>0</v>
      </c>
      <c r="E7" s="367" t="s">
        <v>161</v>
      </c>
      <c r="F7" s="369" t="s">
        <v>380</v>
      </c>
      <c r="G7" s="613">
        <v>42</v>
      </c>
      <c r="H7" s="365"/>
      <c r="I7" s="330"/>
      <c r="J7" s="355">
        <f t="shared" si="0"/>
        <v>0</v>
      </c>
      <c r="K7" s="613">
        <v>83</v>
      </c>
      <c r="L7" s="365"/>
      <c r="M7" s="330"/>
      <c r="N7" s="355"/>
    </row>
    <row r="8" spans="1:14" x14ac:dyDescent="0.2">
      <c r="A8" s="613">
        <v>2</v>
      </c>
      <c r="B8" s="365"/>
      <c r="C8" s="330"/>
      <c r="D8" s="355">
        <f t="shared" si="1"/>
        <v>0</v>
      </c>
      <c r="E8" s="368" t="s">
        <v>381</v>
      </c>
      <c r="F8" s="369" t="s">
        <v>382</v>
      </c>
      <c r="G8" s="613">
        <v>43</v>
      </c>
      <c r="H8" s="365"/>
      <c r="I8" s="330"/>
      <c r="J8" s="355">
        <f t="shared" si="0"/>
        <v>0</v>
      </c>
      <c r="K8" s="613">
        <v>84</v>
      </c>
      <c r="L8" s="365"/>
      <c r="M8" s="330"/>
      <c r="N8" s="355"/>
    </row>
    <row r="9" spans="1:14" x14ac:dyDescent="0.2">
      <c r="A9" s="613">
        <v>3</v>
      </c>
      <c r="B9" s="365"/>
      <c r="C9" s="330"/>
      <c r="D9" s="355">
        <f t="shared" si="1"/>
        <v>0</v>
      </c>
      <c r="E9" s="368" t="s">
        <v>383</v>
      </c>
      <c r="F9" s="369" t="s">
        <v>388</v>
      </c>
      <c r="G9" s="613">
        <v>44</v>
      </c>
      <c r="H9" s="365"/>
      <c r="I9" s="330"/>
      <c r="J9" s="355">
        <f t="shared" si="0"/>
        <v>0</v>
      </c>
      <c r="K9" s="613">
        <v>85</v>
      </c>
      <c r="L9" s="365"/>
      <c r="M9" s="330"/>
      <c r="N9" s="355"/>
    </row>
    <row r="10" spans="1:14" x14ac:dyDescent="0.2">
      <c r="A10" s="613">
        <v>4</v>
      </c>
      <c r="B10" s="365"/>
      <c r="C10" s="330"/>
      <c r="D10" s="355">
        <f t="shared" si="1"/>
        <v>0</v>
      </c>
      <c r="E10" s="368" t="s">
        <v>384</v>
      </c>
      <c r="F10" s="369" t="s">
        <v>385</v>
      </c>
      <c r="G10" s="613">
        <v>45</v>
      </c>
      <c r="H10" s="365"/>
      <c r="I10" s="330"/>
      <c r="J10" s="355">
        <f t="shared" si="0"/>
        <v>0</v>
      </c>
      <c r="K10" s="613">
        <v>86</v>
      </c>
      <c r="L10" s="365"/>
      <c r="M10" s="330"/>
      <c r="N10" s="355"/>
    </row>
    <row r="11" spans="1:14" ht="13.5" thickBot="1" x14ac:dyDescent="0.25">
      <c r="A11" s="613">
        <v>5</v>
      </c>
      <c r="B11" s="365"/>
      <c r="C11" s="330"/>
      <c r="D11" s="355">
        <f t="shared" si="1"/>
        <v>0</v>
      </c>
      <c r="E11" s="368" t="s">
        <v>386</v>
      </c>
      <c r="F11" s="370" t="s">
        <v>204</v>
      </c>
      <c r="G11" s="613">
        <v>46</v>
      </c>
      <c r="H11" s="365"/>
      <c r="I11" s="330"/>
      <c r="J11" s="355">
        <f t="shared" si="0"/>
        <v>0</v>
      </c>
      <c r="K11" s="613">
        <v>87</v>
      </c>
      <c r="L11" s="365"/>
      <c r="M11" s="330"/>
      <c r="N11" s="355"/>
    </row>
    <row r="12" spans="1:14" ht="13.5" thickBot="1" x14ac:dyDescent="0.25">
      <c r="A12" s="613">
        <v>6</v>
      </c>
      <c r="B12" s="365"/>
      <c r="C12" s="330"/>
      <c r="D12" s="355">
        <f t="shared" si="1"/>
        <v>0</v>
      </c>
      <c r="E12" s="373" t="str">
        <f>IF(E16&gt;0,N25/E16,"")</f>
        <v/>
      </c>
      <c r="F12" s="374"/>
      <c r="G12" s="613">
        <v>47</v>
      </c>
      <c r="H12" s="365"/>
      <c r="I12" s="330"/>
      <c r="J12" s="355">
        <f t="shared" si="0"/>
        <v>0</v>
      </c>
      <c r="K12" s="613">
        <v>88</v>
      </c>
      <c r="L12" s="365"/>
      <c r="M12" s="330"/>
      <c r="N12" s="355"/>
    </row>
    <row r="13" spans="1:14" x14ac:dyDescent="0.2">
      <c r="A13" s="613">
        <v>7</v>
      </c>
      <c r="B13" s="365"/>
      <c r="C13" s="330"/>
      <c r="D13" s="355">
        <f t="shared" si="1"/>
        <v>0</v>
      </c>
      <c r="E13" s="247"/>
      <c r="F13" s="247"/>
      <c r="G13" s="613">
        <v>48</v>
      </c>
      <c r="H13" s="365"/>
      <c r="I13" s="330"/>
      <c r="J13" s="355">
        <f t="shared" si="0"/>
        <v>0</v>
      </c>
      <c r="K13" s="613">
        <v>89</v>
      </c>
      <c r="L13" s="365"/>
      <c r="M13" s="330"/>
      <c r="N13" s="355"/>
    </row>
    <row r="14" spans="1:14" x14ac:dyDescent="0.2">
      <c r="A14" s="613">
        <v>8</v>
      </c>
      <c r="B14" s="365"/>
      <c r="C14" s="330"/>
      <c r="D14" s="355">
        <f t="shared" si="1"/>
        <v>0</v>
      </c>
      <c r="E14" s="354" t="s">
        <v>204</v>
      </c>
      <c r="F14" s="371" t="s">
        <v>234</v>
      </c>
      <c r="G14" s="613">
        <v>49</v>
      </c>
      <c r="H14" s="365"/>
      <c r="I14" s="330"/>
      <c r="J14" s="355">
        <f t="shared" si="0"/>
        <v>0</v>
      </c>
      <c r="K14" s="613">
        <v>90</v>
      </c>
      <c r="L14" s="365"/>
      <c r="M14" s="330"/>
      <c r="N14" s="355"/>
    </row>
    <row r="15" spans="1:14" ht="13.5" thickBot="1" x14ac:dyDescent="0.25">
      <c r="A15" s="613">
        <v>9</v>
      </c>
      <c r="B15" s="365"/>
      <c r="C15" s="330"/>
      <c r="D15" s="355">
        <f t="shared" si="1"/>
        <v>0</v>
      </c>
      <c r="E15" s="354" t="s">
        <v>387</v>
      </c>
      <c r="F15" s="367" t="s">
        <v>161</v>
      </c>
      <c r="G15" s="613">
        <v>50</v>
      </c>
      <c r="H15" s="365"/>
      <c r="I15" s="330"/>
      <c r="J15" s="355">
        <f t="shared" si="0"/>
        <v>0</v>
      </c>
      <c r="K15" s="613">
        <v>91</v>
      </c>
      <c r="L15" s="365"/>
      <c r="M15" s="330"/>
      <c r="N15" s="355"/>
    </row>
    <row r="16" spans="1:14" ht="13.5" thickBot="1" x14ac:dyDescent="0.25">
      <c r="A16" s="613">
        <v>10</v>
      </c>
      <c r="B16" s="365"/>
      <c r="C16" s="330"/>
      <c r="D16" s="355">
        <f t="shared" si="1"/>
        <v>0</v>
      </c>
      <c r="E16" s="374">
        <f>COUNT(B7:B117)</f>
        <v>0</v>
      </c>
      <c r="F16" s="375" t="str">
        <f>IF(F12&gt;0,E12*F12,"")</f>
        <v/>
      </c>
      <c r="G16" s="613">
        <v>51</v>
      </c>
      <c r="H16" s="365"/>
      <c r="I16" s="330"/>
      <c r="J16" s="355">
        <f t="shared" si="0"/>
        <v>0</v>
      </c>
      <c r="K16" s="613">
        <v>92</v>
      </c>
      <c r="L16" s="365"/>
      <c r="M16" s="330"/>
      <c r="N16" s="355"/>
    </row>
    <row r="17" spans="1:14" x14ac:dyDescent="0.2">
      <c r="A17" s="613">
        <v>11</v>
      </c>
      <c r="B17" s="365"/>
      <c r="C17" s="330"/>
      <c r="D17" s="355">
        <f t="shared" si="1"/>
        <v>0</v>
      </c>
      <c r="E17" s="247"/>
      <c r="F17" s="247"/>
      <c r="G17" s="613">
        <v>52</v>
      </c>
      <c r="H17" s="365"/>
      <c r="I17" s="330"/>
      <c r="J17" s="355">
        <f t="shared" si="0"/>
        <v>0</v>
      </c>
      <c r="K17" s="613">
        <v>93</v>
      </c>
      <c r="L17" s="365"/>
      <c r="M17" s="330"/>
      <c r="N17" s="355"/>
    </row>
    <row r="18" spans="1:14" x14ac:dyDescent="0.2">
      <c r="A18" s="613">
        <v>12</v>
      </c>
      <c r="B18" s="365"/>
      <c r="C18" s="330"/>
      <c r="D18" s="355">
        <f t="shared" si="1"/>
        <v>0</v>
      </c>
      <c r="E18" s="247"/>
      <c r="F18" s="247"/>
      <c r="G18" s="613">
        <v>53</v>
      </c>
      <c r="H18" s="365"/>
      <c r="I18" s="330"/>
      <c r="J18" s="355">
        <f t="shared" si="0"/>
        <v>0</v>
      </c>
      <c r="K18" s="613">
        <v>94</v>
      </c>
      <c r="L18" s="365"/>
      <c r="M18" s="330"/>
      <c r="N18" s="355"/>
    </row>
    <row r="19" spans="1:14" x14ac:dyDescent="0.2">
      <c r="A19" s="613">
        <v>13</v>
      </c>
      <c r="B19" s="365"/>
      <c r="C19" s="330"/>
      <c r="D19" s="355">
        <f t="shared" si="1"/>
        <v>0</v>
      </c>
      <c r="E19" s="247"/>
      <c r="F19" s="247"/>
      <c r="G19" s="613">
        <v>54</v>
      </c>
      <c r="H19" s="365"/>
      <c r="I19" s="330"/>
      <c r="J19" s="355">
        <f t="shared" si="0"/>
        <v>0</v>
      </c>
      <c r="K19" s="613">
        <v>95</v>
      </c>
      <c r="L19" s="365"/>
      <c r="M19" s="330"/>
      <c r="N19" s="355"/>
    </row>
    <row r="20" spans="1:14" x14ac:dyDescent="0.2">
      <c r="A20" s="613">
        <v>14</v>
      </c>
      <c r="B20" s="365"/>
      <c r="C20" s="330"/>
      <c r="D20" s="355">
        <f t="shared" si="1"/>
        <v>0</v>
      </c>
      <c r="E20" s="247"/>
      <c r="F20" s="247"/>
      <c r="G20" s="613">
        <v>55</v>
      </c>
      <c r="H20" s="365"/>
      <c r="I20" s="330"/>
      <c r="J20" s="355">
        <f t="shared" si="0"/>
        <v>0</v>
      </c>
      <c r="K20" s="613">
        <v>96</v>
      </c>
      <c r="L20" s="365"/>
      <c r="M20" s="330"/>
      <c r="N20" s="355"/>
    </row>
    <row r="21" spans="1:14" x14ac:dyDescent="0.2">
      <c r="A21" s="613">
        <v>15</v>
      </c>
      <c r="B21" s="365"/>
      <c r="C21" s="330"/>
      <c r="D21" s="355">
        <f t="shared" si="1"/>
        <v>0</v>
      </c>
      <c r="E21" s="247"/>
      <c r="F21" s="247"/>
      <c r="G21" s="613">
        <v>56</v>
      </c>
      <c r="H21" s="365"/>
      <c r="I21" s="330"/>
      <c r="J21" s="355">
        <f t="shared" si="0"/>
        <v>0</v>
      </c>
      <c r="K21" s="613">
        <v>97</v>
      </c>
      <c r="L21" s="365"/>
      <c r="M21" s="330"/>
      <c r="N21" s="355"/>
    </row>
    <row r="22" spans="1:14" x14ac:dyDescent="0.2">
      <c r="A22" s="613">
        <v>16</v>
      </c>
      <c r="B22" s="365"/>
      <c r="C22" s="330"/>
      <c r="D22" s="355">
        <f t="shared" si="1"/>
        <v>0</v>
      </c>
      <c r="E22" s="247"/>
      <c r="F22" s="247"/>
      <c r="G22" s="613">
        <v>57</v>
      </c>
      <c r="H22" s="365"/>
      <c r="I22" s="330"/>
      <c r="J22" s="355"/>
      <c r="K22" s="613">
        <v>98</v>
      </c>
      <c r="L22" s="365"/>
      <c r="M22" s="330"/>
      <c r="N22" s="355"/>
    </row>
    <row r="23" spans="1:14" x14ac:dyDescent="0.2">
      <c r="A23" s="613">
        <v>17</v>
      </c>
      <c r="B23" s="365"/>
      <c r="C23" s="330"/>
      <c r="D23" s="355">
        <f t="shared" si="1"/>
        <v>0</v>
      </c>
      <c r="E23" s="247"/>
      <c r="F23" s="247"/>
      <c r="G23" s="613">
        <v>58</v>
      </c>
      <c r="H23" s="365"/>
      <c r="I23" s="330"/>
      <c r="J23" s="355"/>
      <c r="K23" s="613">
        <v>99</v>
      </c>
      <c r="L23" s="366"/>
      <c r="M23" s="330"/>
      <c r="N23" s="355">
        <f>PRODUCT(M23/200*M23/200*3.1415*L23)</f>
        <v>0</v>
      </c>
    </row>
    <row r="24" spans="1:14" ht="13.5" thickBot="1" x14ac:dyDescent="0.25">
      <c r="A24" s="613">
        <v>18</v>
      </c>
      <c r="B24" s="365"/>
      <c r="C24" s="330"/>
      <c r="D24" s="355">
        <f t="shared" si="1"/>
        <v>0</v>
      </c>
      <c r="E24" s="247"/>
      <c r="F24" s="247"/>
      <c r="G24" s="613">
        <v>59</v>
      </c>
      <c r="H24" s="365"/>
      <c r="I24" s="330"/>
      <c r="J24" s="355"/>
      <c r="K24" s="613">
        <v>100</v>
      </c>
      <c r="L24" s="366"/>
      <c r="M24" s="330"/>
      <c r="N24" s="723">
        <f>PRODUCT(M24/200*M24/200*3.1415*L24)</f>
        <v>0</v>
      </c>
    </row>
    <row r="25" spans="1:14" ht="13.5" thickBot="1" x14ac:dyDescent="0.25">
      <c r="A25" s="613">
        <v>19</v>
      </c>
      <c r="B25" s="365"/>
      <c r="C25" s="330"/>
      <c r="D25" s="355">
        <f t="shared" si="1"/>
        <v>0</v>
      </c>
      <c r="E25" s="247"/>
      <c r="F25" s="247"/>
      <c r="G25" s="613">
        <v>60</v>
      </c>
      <c r="H25" s="365"/>
      <c r="I25" s="330"/>
      <c r="J25" s="355"/>
      <c r="K25" s="812" t="s">
        <v>561</v>
      </c>
      <c r="L25" s="813"/>
      <c r="M25" s="814"/>
      <c r="N25" s="372">
        <f>SUM(D7:D43,J5:J43,N5:N24)</f>
        <v>0</v>
      </c>
    </row>
    <row r="26" spans="1:14" x14ac:dyDescent="0.2">
      <c r="A26" s="613">
        <v>20</v>
      </c>
      <c r="B26" s="365"/>
      <c r="C26" s="330"/>
      <c r="D26" s="355">
        <f t="shared" si="1"/>
        <v>0</v>
      </c>
      <c r="E26" s="247"/>
      <c r="F26" s="247"/>
      <c r="G26" s="613">
        <v>61</v>
      </c>
      <c r="H26" s="365"/>
      <c r="I26" s="330"/>
      <c r="J26" s="355"/>
      <c r="K26" s="247"/>
      <c r="L26" s="247"/>
      <c r="M26" s="247"/>
      <c r="N26" s="247"/>
    </row>
    <row r="27" spans="1:14" x14ac:dyDescent="0.2">
      <c r="A27" s="613">
        <v>21</v>
      </c>
      <c r="B27" s="365"/>
      <c r="C27" s="330"/>
      <c r="D27" s="355">
        <f t="shared" si="1"/>
        <v>0</v>
      </c>
      <c r="E27" s="247"/>
      <c r="F27" s="247"/>
      <c r="G27" s="613">
        <v>62</v>
      </c>
      <c r="H27" s="365"/>
      <c r="I27" s="330"/>
      <c r="J27" s="355"/>
      <c r="K27" s="247"/>
      <c r="L27" s="247"/>
      <c r="M27" s="247"/>
      <c r="N27" s="247"/>
    </row>
    <row r="28" spans="1:14" x14ac:dyDescent="0.2">
      <c r="A28" s="613">
        <v>22</v>
      </c>
      <c r="B28" s="365"/>
      <c r="C28" s="330"/>
      <c r="D28" s="355">
        <f t="shared" si="1"/>
        <v>0</v>
      </c>
      <c r="E28" s="247"/>
      <c r="F28" s="247"/>
      <c r="G28" s="613">
        <v>63</v>
      </c>
      <c r="H28" s="365"/>
      <c r="I28" s="330"/>
      <c r="J28" s="355"/>
      <c r="K28" s="247"/>
      <c r="L28" s="247"/>
      <c r="M28" s="247"/>
      <c r="N28" s="247"/>
    </row>
    <row r="29" spans="1:14" x14ac:dyDescent="0.2">
      <c r="A29" s="613">
        <v>23</v>
      </c>
      <c r="B29" s="365"/>
      <c r="C29" s="330"/>
      <c r="D29" s="355">
        <f t="shared" si="1"/>
        <v>0</v>
      </c>
      <c r="E29" s="247"/>
      <c r="F29" s="247"/>
      <c r="G29" s="613">
        <v>64</v>
      </c>
      <c r="H29" s="365"/>
      <c r="I29" s="330"/>
      <c r="J29" s="355"/>
      <c r="K29" s="247"/>
      <c r="L29" s="247"/>
      <c r="M29" s="247"/>
      <c r="N29" s="247"/>
    </row>
    <row r="30" spans="1:14" x14ac:dyDescent="0.2">
      <c r="A30" s="613">
        <v>24</v>
      </c>
      <c r="B30" s="365"/>
      <c r="C30" s="330"/>
      <c r="D30" s="355">
        <f t="shared" si="1"/>
        <v>0</v>
      </c>
      <c r="E30" s="247"/>
      <c r="F30" s="247"/>
      <c r="G30" s="613">
        <v>65</v>
      </c>
      <c r="H30" s="365"/>
      <c r="I30" s="330"/>
      <c r="J30" s="355"/>
      <c r="K30" s="247"/>
      <c r="L30" s="247"/>
      <c r="M30" s="247"/>
      <c r="N30" s="247"/>
    </row>
    <row r="31" spans="1:14" x14ac:dyDescent="0.2">
      <c r="A31" s="613">
        <v>25</v>
      </c>
      <c r="B31" s="365"/>
      <c r="C31" s="330"/>
      <c r="D31" s="355">
        <f t="shared" si="1"/>
        <v>0</v>
      </c>
      <c r="E31" s="247"/>
      <c r="F31" s="247"/>
      <c r="G31" s="613">
        <v>66</v>
      </c>
      <c r="H31" s="365"/>
      <c r="I31" s="330"/>
      <c r="J31" s="355"/>
      <c r="K31" s="247"/>
      <c r="L31" s="247"/>
      <c r="M31" s="247"/>
      <c r="N31" s="247"/>
    </row>
    <row r="32" spans="1:14" x14ac:dyDescent="0.2">
      <c r="A32" s="613">
        <v>26</v>
      </c>
      <c r="B32" s="365"/>
      <c r="C32" s="330"/>
      <c r="D32" s="355">
        <f t="shared" si="1"/>
        <v>0</v>
      </c>
      <c r="E32" s="247"/>
      <c r="F32" s="247"/>
      <c r="G32" s="613">
        <v>67</v>
      </c>
      <c r="H32" s="365"/>
      <c r="I32" s="330"/>
      <c r="J32" s="355"/>
      <c r="K32" s="247"/>
      <c r="L32" s="247"/>
      <c r="M32" s="247"/>
      <c r="N32" s="247"/>
    </row>
    <row r="33" spans="1:15" x14ac:dyDescent="0.2">
      <c r="A33" s="613">
        <v>27</v>
      </c>
      <c r="B33" s="365"/>
      <c r="C33" s="330"/>
      <c r="D33" s="355">
        <f t="shared" si="1"/>
        <v>0</v>
      </c>
      <c r="E33" s="247"/>
      <c r="F33" s="247"/>
      <c r="G33" s="613">
        <v>68</v>
      </c>
      <c r="H33" s="365"/>
      <c r="I33" s="330"/>
      <c r="J33" s="355"/>
      <c r="K33" s="247"/>
      <c r="L33" s="247"/>
      <c r="M33" s="247"/>
      <c r="N33" s="247"/>
    </row>
    <row r="34" spans="1:15" x14ac:dyDescent="0.2">
      <c r="A34" s="613">
        <v>28</v>
      </c>
      <c r="B34" s="365"/>
      <c r="C34" s="330"/>
      <c r="D34" s="355">
        <f t="shared" si="1"/>
        <v>0</v>
      </c>
      <c r="E34" s="247"/>
      <c r="F34" s="247"/>
      <c r="G34" s="613">
        <v>69</v>
      </c>
      <c r="H34" s="365"/>
      <c r="I34" s="330"/>
      <c r="J34" s="355"/>
      <c r="K34" s="247"/>
      <c r="L34" s="247"/>
      <c r="M34" s="247"/>
      <c r="N34" s="247"/>
    </row>
    <row r="35" spans="1:15" s="357" customFormat="1" x14ac:dyDescent="0.2">
      <c r="A35" s="613">
        <v>29</v>
      </c>
      <c r="B35" s="365"/>
      <c r="C35" s="330"/>
      <c r="D35" s="355">
        <f t="shared" si="1"/>
        <v>0</v>
      </c>
      <c r="E35" s="247"/>
      <c r="F35" s="247"/>
      <c r="G35" s="613">
        <v>70</v>
      </c>
      <c r="H35" s="365"/>
      <c r="I35" s="330"/>
      <c r="J35" s="355"/>
      <c r="K35" s="247"/>
      <c r="L35" s="247"/>
      <c r="M35" s="247"/>
      <c r="N35" s="247"/>
      <c r="O35"/>
    </row>
    <row r="36" spans="1:15" s="357" customFormat="1" x14ac:dyDescent="0.2">
      <c r="A36" s="613">
        <v>30</v>
      </c>
      <c r="B36" s="365"/>
      <c r="C36" s="330"/>
      <c r="D36" s="355">
        <f t="shared" si="1"/>
        <v>0</v>
      </c>
      <c r="E36" s="247"/>
      <c r="F36" s="247"/>
      <c r="G36" s="613">
        <v>71</v>
      </c>
      <c r="H36" s="365"/>
      <c r="I36" s="330"/>
      <c r="J36" s="355"/>
      <c r="K36" s="247"/>
      <c r="L36" s="247"/>
      <c r="M36" s="247"/>
      <c r="N36" s="247"/>
      <c r="O36"/>
    </row>
    <row r="37" spans="1:15" s="357" customFormat="1" x14ac:dyDescent="0.2">
      <c r="A37" s="613">
        <v>31</v>
      </c>
      <c r="B37" s="365"/>
      <c r="C37" s="330"/>
      <c r="D37" s="355">
        <f t="shared" si="1"/>
        <v>0</v>
      </c>
      <c r="E37" s="247"/>
      <c r="F37" s="247"/>
      <c r="G37" s="613">
        <v>72</v>
      </c>
      <c r="H37" s="365"/>
      <c r="I37" s="330"/>
      <c r="J37" s="355"/>
      <c r="K37" s="247"/>
      <c r="L37" s="247"/>
      <c r="M37" s="247"/>
      <c r="N37" s="247"/>
      <c r="O37"/>
    </row>
    <row r="38" spans="1:15" s="357" customFormat="1" x14ac:dyDescent="0.2">
      <c r="A38" s="613">
        <v>32</v>
      </c>
      <c r="B38" s="365"/>
      <c r="C38" s="330"/>
      <c r="D38" s="355">
        <f t="shared" si="1"/>
        <v>0</v>
      </c>
      <c r="E38" s="247"/>
      <c r="F38" s="247"/>
      <c r="G38" s="613">
        <v>73</v>
      </c>
      <c r="H38" s="365"/>
      <c r="I38" s="330"/>
      <c r="J38" s="355"/>
      <c r="K38" s="247"/>
      <c r="L38" s="247"/>
      <c r="M38" s="247"/>
      <c r="N38" s="247"/>
      <c r="O38"/>
    </row>
    <row r="39" spans="1:15" s="357" customFormat="1" x14ac:dyDescent="0.2">
      <c r="A39" s="613">
        <v>33</v>
      </c>
      <c r="B39" s="365"/>
      <c r="C39" s="330"/>
      <c r="D39" s="355">
        <f t="shared" ref="D39:D45" si="2">PRODUCT(C39/200*C39/200*3.1415*B39)</f>
        <v>0</v>
      </c>
      <c r="E39" s="247"/>
      <c r="F39" s="247"/>
      <c r="G39" s="613">
        <v>74</v>
      </c>
      <c r="H39" s="365"/>
      <c r="I39" s="330"/>
      <c r="J39" s="355"/>
      <c r="K39" s="247"/>
      <c r="L39" s="247"/>
      <c r="M39" s="247"/>
      <c r="N39" s="247"/>
    </row>
    <row r="40" spans="1:15" s="357" customFormat="1" x14ac:dyDescent="0.2">
      <c r="A40" s="613">
        <v>34</v>
      </c>
      <c r="B40" s="365"/>
      <c r="C40" s="330"/>
      <c r="D40" s="355">
        <f t="shared" si="2"/>
        <v>0</v>
      </c>
      <c r="E40" s="247"/>
      <c r="F40" s="247"/>
      <c r="G40" s="613">
        <v>75</v>
      </c>
      <c r="H40" s="365"/>
      <c r="I40" s="330"/>
      <c r="J40" s="355"/>
      <c r="K40" s="247"/>
      <c r="L40" s="247"/>
      <c r="M40" s="247"/>
      <c r="N40" s="247"/>
    </row>
    <row r="41" spans="1:15" s="357" customFormat="1" x14ac:dyDescent="0.2">
      <c r="A41" s="613">
        <v>35</v>
      </c>
      <c r="B41" s="365"/>
      <c r="C41" s="330"/>
      <c r="D41" s="355">
        <f t="shared" si="2"/>
        <v>0</v>
      </c>
      <c r="E41" s="247"/>
      <c r="F41" s="247"/>
      <c r="G41" s="613">
        <v>76</v>
      </c>
      <c r="H41" s="365"/>
      <c r="I41" s="330"/>
      <c r="J41" s="355"/>
      <c r="K41" s="247"/>
      <c r="L41" s="247"/>
      <c r="M41" s="247"/>
      <c r="N41" s="247"/>
    </row>
    <row r="42" spans="1:15" s="357" customFormat="1" x14ac:dyDescent="0.2">
      <c r="A42" s="613">
        <v>36</v>
      </c>
      <c r="B42" s="365"/>
      <c r="C42" s="330"/>
      <c r="D42" s="355">
        <f t="shared" si="2"/>
        <v>0</v>
      </c>
      <c r="E42" s="247"/>
      <c r="F42" s="247"/>
      <c r="G42" s="613">
        <v>77</v>
      </c>
      <c r="H42" s="365"/>
      <c r="I42" s="330"/>
      <c r="J42" s="355"/>
      <c r="K42" s="247"/>
      <c r="L42" s="247"/>
      <c r="M42" s="247"/>
      <c r="N42" s="247"/>
    </row>
    <row r="43" spans="1:15" s="357" customFormat="1" x14ac:dyDescent="0.2">
      <c r="A43" s="613">
        <v>37</v>
      </c>
      <c r="B43" s="365"/>
      <c r="C43" s="330"/>
      <c r="D43" s="355">
        <f t="shared" si="2"/>
        <v>0</v>
      </c>
      <c r="E43" s="247"/>
      <c r="F43" s="247"/>
      <c r="G43" s="613">
        <v>78</v>
      </c>
      <c r="H43" s="365"/>
      <c r="I43" s="330"/>
      <c r="J43" s="355"/>
      <c r="K43" s="247"/>
      <c r="L43" s="247"/>
      <c r="M43" s="247"/>
      <c r="N43" s="247"/>
    </row>
    <row r="44" spans="1:15" s="357" customFormat="1" x14ac:dyDescent="0.2">
      <c r="A44" s="613">
        <v>38</v>
      </c>
      <c r="B44" s="365"/>
      <c r="C44" s="330"/>
      <c r="D44" s="355">
        <f t="shared" si="2"/>
        <v>0</v>
      </c>
      <c r="E44" s="247"/>
      <c r="F44" s="247"/>
      <c r="G44" s="613">
        <v>79</v>
      </c>
      <c r="H44" s="365"/>
      <c r="I44" s="330"/>
      <c r="J44" s="355"/>
      <c r="K44" s="247"/>
      <c r="L44" s="247"/>
      <c r="M44" s="247"/>
      <c r="N44" s="247"/>
    </row>
    <row r="45" spans="1:15" s="357" customFormat="1" x14ac:dyDescent="0.2">
      <c r="A45" s="613">
        <v>39</v>
      </c>
      <c r="B45" s="365"/>
      <c r="C45" s="330"/>
      <c r="D45" s="355">
        <f t="shared" si="2"/>
        <v>0</v>
      </c>
      <c r="E45" s="247"/>
      <c r="F45" s="247"/>
      <c r="G45" s="613">
        <v>80</v>
      </c>
      <c r="H45" s="365"/>
      <c r="I45" s="330"/>
      <c r="J45" s="355"/>
      <c r="K45" s="247"/>
      <c r="L45" s="247"/>
      <c r="M45" s="247"/>
      <c r="N45" s="247"/>
    </row>
    <row r="46" spans="1:15" s="357" customFormat="1" x14ac:dyDescent="0.2"/>
    <row r="47" spans="1:15" s="357" customFormat="1" x14ac:dyDescent="0.2"/>
    <row r="48" spans="1:15" s="357" customFormat="1" x14ac:dyDescent="0.2"/>
    <row r="49" s="357" customFormat="1" x14ac:dyDescent="0.2"/>
    <row r="50" s="357" customFormat="1" x14ac:dyDescent="0.2"/>
    <row r="51" s="357" customFormat="1" x14ac:dyDescent="0.2"/>
    <row r="52" s="357" customFormat="1" x14ac:dyDescent="0.2"/>
    <row r="53" s="357" customFormat="1" x14ac:dyDescent="0.2"/>
    <row r="54" s="357" customFormat="1" x14ac:dyDescent="0.2"/>
    <row r="55" s="357" customFormat="1" x14ac:dyDescent="0.2"/>
    <row r="56" s="357" customFormat="1" x14ac:dyDescent="0.2"/>
    <row r="57" s="357" customFormat="1" x14ac:dyDescent="0.2"/>
    <row r="58" s="357" customFormat="1" x14ac:dyDescent="0.2"/>
    <row r="59" s="357" customFormat="1" x14ac:dyDescent="0.2"/>
    <row r="60" s="357" customFormat="1" x14ac:dyDescent="0.2"/>
    <row r="61" s="357" customFormat="1" x14ac:dyDescent="0.2"/>
    <row r="62" s="357" customFormat="1" x14ac:dyDescent="0.2"/>
    <row r="63" s="357" customFormat="1" x14ac:dyDescent="0.2"/>
    <row r="64" s="357" customFormat="1" x14ac:dyDescent="0.2"/>
    <row r="65" s="357" customFormat="1" x14ac:dyDescent="0.2"/>
    <row r="66" s="357" customFormat="1" x14ac:dyDescent="0.2"/>
    <row r="67" s="357" customFormat="1" x14ac:dyDescent="0.2"/>
    <row r="68" s="357" customFormat="1" x14ac:dyDescent="0.2"/>
    <row r="69" s="357" customFormat="1" x14ac:dyDescent="0.2"/>
    <row r="70" s="357" customFormat="1" x14ac:dyDescent="0.2"/>
    <row r="71" s="357" customFormat="1" x14ac:dyDescent="0.2"/>
    <row r="72" s="357" customFormat="1" x14ac:dyDescent="0.2"/>
    <row r="73" s="357" customFormat="1" x14ac:dyDescent="0.2"/>
    <row r="74" s="357" customFormat="1" x14ac:dyDescent="0.2"/>
    <row r="75" s="357" customFormat="1" x14ac:dyDescent="0.2"/>
    <row r="76" s="357" customFormat="1" x14ac:dyDescent="0.2"/>
    <row r="77" s="357" customFormat="1" x14ac:dyDescent="0.2"/>
    <row r="78" s="357" customFormat="1" x14ac:dyDescent="0.2"/>
    <row r="79" s="357" customFormat="1" x14ac:dyDescent="0.2"/>
    <row r="80" s="357" customFormat="1" x14ac:dyDescent="0.2"/>
    <row r="81" s="357" customFormat="1" x14ac:dyDescent="0.2"/>
    <row r="82" s="357" customFormat="1" x14ac:dyDescent="0.2"/>
    <row r="83" s="357" customFormat="1" x14ac:dyDescent="0.2"/>
    <row r="84" s="357" customFormat="1" x14ac:dyDescent="0.2"/>
    <row r="85" s="357" customFormat="1" x14ac:dyDescent="0.2"/>
    <row r="86" s="357" customFormat="1" x14ac:dyDescent="0.2"/>
    <row r="87" s="357" customFormat="1" x14ac:dyDescent="0.2"/>
    <row r="88" s="357" customFormat="1" x14ac:dyDescent="0.2"/>
    <row r="89" s="357" customFormat="1" x14ac:dyDescent="0.2"/>
    <row r="90" s="357" customFormat="1" x14ac:dyDescent="0.2"/>
    <row r="91" s="357" customFormat="1" x14ac:dyDescent="0.2"/>
    <row r="92" s="357" customFormat="1" x14ac:dyDescent="0.2"/>
    <row r="93" s="357" customFormat="1" x14ac:dyDescent="0.2"/>
    <row r="94" s="357" customFormat="1" x14ac:dyDescent="0.2"/>
    <row r="95" s="357" customFormat="1" x14ac:dyDescent="0.2"/>
    <row r="96" s="357" customFormat="1" x14ac:dyDescent="0.2"/>
    <row r="97" spans="1:4" s="357" customFormat="1" x14ac:dyDescent="0.2"/>
    <row r="98" spans="1:4" s="357" customFormat="1" x14ac:dyDescent="0.2"/>
    <row r="99" spans="1:4" s="357" customFormat="1" x14ac:dyDescent="0.2"/>
    <row r="100" spans="1:4" s="357" customFormat="1" x14ac:dyDescent="0.2"/>
    <row r="101" spans="1:4" s="357" customFormat="1" x14ac:dyDescent="0.2"/>
    <row r="102" spans="1:4" s="357" customFormat="1" x14ac:dyDescent="0.2"/>
    <row r="103" spans="1:4" s="357" customFormat="1" x14ac:dyDescent="0.2"/>
    <row r="104" spans="1:4" s="357" customFormat="1" x14ac:dyDescent="0.2"/>
    <row r="105" spans="1:4" s="357" customFormat="1" x14ac:dyDescent="0.2"/>
    <row r="106" spans="1:4" s="357" customFormat="1" x14ac:dyDescent="0.2"/>
    <row r="107" spans="1:4" s="357" customFormat="1" x14ac:dyDescent="0.2"/>
    <row r="108" spans="1:4" s="357" customFormat="1" x14ac:dyDescent="0.2">
      <c r="A108" s="358"/>
      <c r="B108" s="359"/>
      <c r="D108" s="360"/>
    </row>
    <row r="109" spans="1:4" s="357" customFormat="1" x14ac:dyDescent="0.2">
      <c r="A109" s="358"/>
      <c r="B109" s="359"/>
      <c r="D109" s="360"/>
    </row>
    <row r="110" spans="1:4" s="357" customFormat="1" x14ac:dyDescent="0.2">
      <c r="A110" s="358"/>
      <c r="B110" s="359"/>
      <c r="D110" s="360"/>
    </row>
    <row r="111" spans="1:4" s="357" customFormat="1" x14ac:dyDescent="0.2">
      <c r="A111" s="358"/>
      <c r="B111" s="359"/>
      <c r="D111" s="360"/>
    </row>
    <row r="112" spans="1:4" s="357" customFormat="1" x14ac:dyDescent="0.2">
      <c r="A112" s="358"/>
      <c r="B112" s="359"/>
      <c r="D112" s="360"/>
    </row>
    <row r="113" spans="1:4" s="357" customFormat="1" x14ac:dyDescent="0.2">
      <c r="A113" s="358"/>
      <c r="B113" s="359"/>
      <c r="D113" s="360"/>
    </row>
    <row r="114" spans="1:4" s="357" customFormat="1" x14ac:dyDescent="0.2">
      <c r="A114" s="358"/>
      <c r="B114" s="359"/>
      <c r="D114" s="360"/>
    </row>
    <row r="115" spans="1:4" s="357" customFormat="1" x14ac:dyDescent="0.2">
      <c r="A115" s="358"/>
      <c r="B115" s="359"/>
      <c r="D115" s="360"/>
    </row>
    <row r="116" spans="1:4" s="357" customFormat="1" x14ac:dyDescent="0.2">
      <c r="A116" s="358"/>
      <c r="B116" s="359"/>
      <c r="D116" s="360"/>
    </row>
    <row r="117" spans="1:4" s="357" customFormat="1" x14ac:dyDescent="0.2">
      <c r="A117" s="358"/>
      <c r="B117" s="359"/>
      <c r="D117" s="360"/>
    </row>
    <row r="118" spans="1:4" x14ac:dyDescent="0.2">
      <c r="A118" s="358"/>
      <c r="D118" s="361"/>
    </row>
    <row r="119" spans="1:4" x14ac:dyDescent="0.2">
      <c r="A119" s="358"/>
      <c r="D119" s="361"/>
    </row>
    <row r="120" spans="1:4" x14ac:dyDescent="0.2">
      <c r="A120" s="358"/>
      <c r="D120" s="361"/>
    </row>
    <row r="121" spans="1:4" x14ac:dyDescent="0.2">
      <c r="A121" s="358"/>
      <c r="D121" s="361"/>
    </row>
    <row r="122" spans="1:4" x14ac:dyDescent="0.2">
      <c r="A122" s="358"/>
      <c r="D122" s="361"/>
    </row>
    <row r="123" spans="1:4" x14ac:dyDescent="0.2">
      <c r="A123" s="358"/>
      <c r="D123" s="361"/>
    </row>
    <row r="124" spans="1:4" x14ac:dyDescent="0.2">
      <c r="A124" s="358"/>
      <c r="D124" s="361"/>
    </row>
    <row r="125" spans="1:4" x14ac:dyDescent="0.2">
      <c r="A125" s="358"/>
      <c r="D125" s="361"/>
    </row>
    <row r="126" spans="1:4" x14ac:dyDescent="0.2">
      <c r="A126" s="358"/>
      <c r="D126" s="361"/>
    </row>
    <row r="127" spans="1:4" x14ac:dyDescent="0.2">
      <c r="A127" s="358"/>
      <c r="D127" s="361"/>
    </row>
    <row r="128" spans="1:4" x14ac:dyDescent="0.2">
      <c r="A128" s="358"/>
      <c r="D128" s="361"/>
    </row>
    <row r="129" spans="1:4" x14ac:dyDescent="0.2">
      <c r="A129" s="358"/>
      <c r="D129" s="361"/>
    </row>
    <row r="130" spans="1:4" x14ac:dyDescent="0.2">
      <c r="A130" s="358"/>
      <c r="D130" s="361"/>
    </row>
    <row r="131" spans="1:4" x14ac:dyDescent="0.2">
      <c r="A131" s="358"/>
      <c r="D131" s="361"/>
    </row>
    <row r="132" spans="1:4" x14ac:dyDescent="0.2">
      <c r="A132" s="358"/>
      <c r="D132" s="361"/>
    </row>
    <row r="133" spans="1:4" x14ac:dyDescent="0.2">
      <c r="A133" s="358"/>
      <c r="D133" s="361"/>
    </row>
    <row r="134" spans="1:4" x14ac:dyDescent="0.2">
      <c r="A134" s="358"/>
      <c r="D134" s="361"/>
    </row>
    <row r="135" spans="1:4" x14ac:dyDescent="0.2">
      <c r="A135" s="358"/>
      <c r="D135" s="361"/>
    </row>
    <row r="136" spans="1:4" x14ac:dyDescent="0.2">
      <c r="A136" s="358"/>
      <c r="D136" s="361"/>
    </row>
    <row r="137" spans="1:4" x14ac:dyDescent="0.2">
      <c r="A137" s="358"/>
      <c r="D137" s="361"/>
    </row>
    <row r="138" spans="1:4" x14ac:dyDescent="0.2">
      <c r="A138" s="358"/>
      <c r="D138" s="361"/>
    </row>
    <row r="139" spans="1:4" x14ac:dyDescent="0.2">
      <c r="A139" s="358"/>
      <c r="D139" s="361"/>
    </row>
    <row r="140" spans="1:4" x14ac:dyDescent="0.2">
      <c r="A140" s="358"/>
      <c r="D140" s="361"/>
    </row>
    <row r="141" spans="1:4" x14ac:dyDescent="0.2">
      <c r="A141" s="358"/>
      <c r="D141" s="361"/>
    </row>
    <row r="142" spans="1:4" x14ac:dyDescent="0.2">
      <c r="A142" s="358"/>
      <c r="D142" s="361"/>
    </row>
    <row r="143" spans="1:4" x14ac:dyDescent="0.2">
      <c r="A143" s="358"/>
      <c r="D143" s="361"/>
    </row>
    <row r="144" spans="1:4" x14ac:dyDescent="0.2">
      <c r="A144" s="358"/>
      <c r="D144" s="361"/>
    </row>
    <row r="145" spans="1:4" x14ac:dyDescent="0.2">
      <c r="A145" s="358"/>
      <c r="D145" s="361"/>
    </row>
    <row r="146" spans="1:4" x14ac:dyDescent="0.2">
      <c r="A146" s="358"/>
      <c r="D146" s="361"/>
    </row>
    <row r="147" spans="1:4" x14ac:dyDescent="0.2">
      <c r="A147" s="358"/>
      <c r="D147" s="361"/>
    </row>
    <row r="148" spans="1:4" x14ac:dyDescent="0.2">
      <c r="A148" s="358"/>
    </row>
    <row r="149" spans="1:4" x14ac:dyDescent="0.2">
      <c r="A149" s="358"/>
    </row>
    <row r="150" spans="1:4" x14ac:dyDescent="0.2">
      <c r="A150" s="358"/>
    </row>
    <row r="151" spans="1:4" x14ac:dyDescent="0.2">
      <c r="A151" s="358"/>
    </row>
    <row r="152" spans="1:4" x14ac:dyDescent="0.2">
      <c r="A152" s="358"/>
    </row>
    <row r="153" spans="1:4" x14ac:dyDescent="0.2">
      <c r="A153" s="358"/>
    </row>
    <row r="154" spans="1:4" x14ac:dyDescent="0.2">
      <c r="A154" s="358"/>
    </row>
    <row r="155" spans="1:4" x14ac:dyDescent="0.2">
      <c r="A155" s="358"/>
    </row>
    <row r="156" spans="1:4" x14ac:dyDescent="0.2">
      <c r="A156" s="358"/>
    </row>
    <row r="157" spans="1:4" x14ac:dyDescent="0.2">
      <c r="A157" s="358"/>
    </row>
    <row r="158" spans="1:4" x14ac:dyDescent="0.2">
      <c r="A158" s="358"/>
    </row>
    <row r="159" spans="1:4" x14ac:dyDescent="0.2">
      <c r="A159" s="358"/>
    </row>
    <row r="160" spans="1:4" x14ac:dyDescent="0.2">
      <c r="A160" s="358"/>
    </row>
    <row r="161" spans="1:1" x14ac:dyDescent="0.2">
      <c r="A161" s="358"/>
    </row>
    <row r="162" spans="1:1" x14ac:dyDescent="0.2">
      <c r="A162" s="358"/>
    </row>
    <row r="163" spans="1:1" x14ac:dyDescent="0.2">
      <c r="A163" s="358"/>
    </row>
    <row r="164" spans="1:1" x14ac:dyDescent="0.2">
      <c r="A164" s="358"/>
    </row>
    <row r="165" spans="1:1" x14ac:dyDescent="0.2">
      <c r="A165" s="358"/>
    </row>
    <row r="166" spans="1:1" x14ac:dyDescent="0.2">
      <c r="A166" s="358"/>
    </row>
    <row r="167" spans="1:1" x14ac:dyDescent="0.2">
      <c r="A167" s="358"/>
    </row>
  </sheetData>
  <mergeCells count="2">
    <mergeCell ref="K25:M25"/>
    <mergeCell ref="K1:L1"/>
  </mergeCells>
  <phoneticPr fontId="0" type="noConversion"/>
  <printOptions horizontalCentered="1" gridLinesSet="0"/>
  <pageMargins left="0.59055118110236227" right="0.19685039370078741" top="0.78740157480314965" bottom="0.59055118110236227" header="0.51181102362204722" footer="0.51181102362204722"/>
  <pageSetup paperSize="9" scale="115" orientation="portrait" horizontalDpi="180" verticalDpi="100" r:id="rId1"/>
  <headerFooter alignWithMargins="0">
    <oddHeader>&amp;RFR&amp;L&amp;8d:\eigene dateien\forst\ps 2000\verkauf\rohholz\brennholz.xls</oddHeader>
    <oddFooter>&amp;CSeite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2">
    <pageSetUpPr fitToPage="1"/>
  </sheetPr>
  <dimension ref="A1:L63"/>
  <sheetViews>
    <sheetView showGridLines="0" showZeros="0" showOutlineSymbols="0" zoomScale="129" workbookViewId="0"/>
  </sheetViews>
  <sheetFormatPr baseColWidth="10" defaultRowHeight="11.25" x14ac:dyDescent="0.2"/>
  <cols>
    <col min="1" max="1" width="6.5703125" style="49" customWidth="1"/>
    <col min="2" max="2" width="8.42578125" style="71" customWidth="1"/>
    <col min="3" max="3" width="4.85546875" style="72" customWidth="1"/>
    <col min="4" max="4" width="11.42578125" style="52"/>
    <col min="5" max="5" width="7.5703125" style="52" customWidth="1"/>
    <col min="6" max="6" width="6.28515625" style="49" customWidth="1"/>
    <col min="7" max="7" width="7.5703125" style="49" customWidth="1"/>
    <col min="8" max="8" width="10.5703125" style="52" customWidth="1"/>
    <col min="9" max="9" width="22.140625" style="49" customWidth="1"/>
    <col min="10" max="12" width="11.42578125" style="49" hidden="1" customWidth="1"/>
    <col min="13" max="16384" width="11.42578125" style="49"/>
  </cols>
  <sheetData>
    <row r="1" spans="1:12" ht="15.75" x14ac:dyDescent="0.25">
      <c r="A1" s="283" t="s">
        <v>589</v>
      </c>
      <c r="B1" s="284"/>
      <c r="C1" s="285"/>
      <c r="D1" s="286"/>
      <c r="E1" s="287"/>
      <c r="F1" s="288"/>
      <c r="G1" s="288"/>
      <c r="H1" s="287"/>
      <c r="I1" s="288"/>
      <c r="J1" s="48">
        <v>10</v>
      </c>
      <c r="K1" s="49">
        <v>3</v>
      </c>
      <c r="L1" s="50">
        <v>7</v>
      </c>
    </row>
    <row r="2" spans="1:12" ht="12.75" x14ac:dyDescent="0.2">
      <c r="A2" s="289"/>
      <c r="B2" s="289"/>
      <c r="C2" s="289"/>
      <c r="D2" s="289"/>
      <c r="E2" s="289"/>
      <c r="F2" s="289"/>
      <c r="G2" s="289"/>
      <c r="H2" s="289"/>
      <c r="I2" s="289"/>
      <c r="J2" s="51" t="s">
        <v>53</v>
      </c>
      <c r="K2" s="52">
        <v>2</v>
      </c>
      <c r="L2" s="53" t="s">
        <v>184</v>
      </c>
    </row>
    <row r="3" spans="1:12" s="56" customFormat="1" ht="12.75" x14ac:dyDescent="0.2">
      <c r="A3" s="290" t="s">
        <v>148</v>
      </c>
      <c r="B3" s="291"/>
      <c r="C3" s="291" t="str">
        <f>A!C8</f>
        <v>NN</v>
      </c>
      <c r="D3" s="291"/>
      <c r="E3" s="290" t="s">
        <v>185</v>
      </c>
      <c r="F3" s="300">
        <f>A!C14</f>
        <v>2019</v>
      </c>
      <c r="G3" s="289"/>
      <c r="H3" s="292" t="s">
        <v>186</v>
      </c>
      <c r="I3" s="281">
        <v>1</v>
      </c>
      <c r="J3" s="51" t="s">
        <v>187</v>
      </c>
      <c r="K3" s="54">
        <v>2.4</v>
      </c>
      <c r="L3" s="55" t="s">
        <v>188</v>
      </c>
    </row>
    <row r="4" spans="1:12" s="56" customFormat="1" ht="12.75" x14ac:dyDescent="0.2">
      <c r="A4" s="291" t="s">
        <v>391</v>
      </c>
      <c r="B4" s="291"/>
      <c r="C4" s="619" t="str">
        <f>A!C10</f>
        <v>NN</v>
      </c>
      <c r="D4" s="619"/>
      <c r="E4" s="290" t="s">
        <v>189</v>
      </c>
      <c r="F4" s="300"/>
      <c r="G4" s="292"/>
      <c r="H4" s="293"/>
      <c r="I4" s="282"/>
      <c r="J4" s="51" t="s">
        <v>61</v>
      </c>
      <c r="K4" s="54">
        <v>2.5</v>
      </c>
      <c r="L4" s="53" t="s">
        <v>190</v>
      </c>
    </row>
    <row r="5" spans="1:12" ht="12.75" x14ac:dyDescent="0.2">
      <c r="A5" s="289" t="s">
        <v>150</v>
      </c>
      <c r="B5" s="289"/>
      <c r="C5" s="724" t="str">
        <f>A!C6</f>
        <v>NN</v>
      </c>
      <c r="D5" s="620"/>
      <c r="E5" s="292" t="s">
        <v>325</v>
      </c>
      <c r="F5" s="300">
        <v>112</v>
      </c>
      <c r="G5" s="306"/>
      <c r="H5" s="294" t="s">
        <v>194</v>
      </c>
      <c r="I5" s="281">
        <v>8101</v>
      </c>
      <c r="J5" s="51" t="s">
        <v>191</v>
      </c>
      <c r="K5" s="52">
        <v>3</v>
      </c>
      <c r="L5" s="55" t="s">
        <v>192</v>
      </c>
    </row>
    <row r="6" spans="1:12" ht="12.75" x14ac:dyDescent="0.2">
      <c r="A6" s="295" t="s">
        <v>193</v>
      </c>
      <c r="B6" s="289"/>
      <c r="C6" s="289"/>
      <c r="D6" s="289"/>
      <c r="E6" s="289"/>
      <c r="F6" s="289"/>
      <c r="G6" s="289"/>
      <c r="H6" s="294"/>
      <c r="I6" s="294"/>
      <c r="J6" s="51" t="s">
        <v>195</v>
      </c>
      <c r="K6" s="52">
        <v>3.2</v>
      </c>
      <c r="L6" s="53" t="s">
        <v>196</v>
      </c>
    </row>
    <row r="7" spans="1:12" ht="12.75" x14ac:dyDescent="0.2">
      <c r="A7" s="292" t="s">
        <v>197</v>
      </c>
      <c r="B7" s="281" t="str">
        <f>INDEX(J2:J14,J1)</f>
        <v>Bu</v>
      </c>
      <c r="C7" s="289"/>
      <c r="D7" s="295" t="s">
        <v>198</v>
      </c>
      <c r="E7" s="296">
        <f>INDEX(K2:K11,K1)</f>
        <v>2.5</v>
      </c>
      <c r="F7" s="289"/>
      <c r="G7" s="334" t="s">
        <v>311</v>
      </c>
      <c r="H7" s="295" t="s">
        <v>199</v>
      </c>
      <c r="I7" s="281" t="str">
        <f>INDEX(L2:L16,L1)</f>
        <v>12 cm o.R.</v>
      </c>
      <c r="J7" s="51" t="s">
        <v>71</v>
      </c>
      <c r="K7" s="52">
        <v>3.6</v>
      </c>
      <c r="L7" s="55" t="s">
        <v>200</v>
      </c>
    </row>
    <row r="8" spans="1:12" ht="13.5" thickBot="1" x14ac:dyDescent="0.25">
      <c r="A8" s="289"/>
      <c r="B8" s="289"/>
      <c r="C8" s="289"/>
      <c r="D8" s="289"/>
      <c r="E8" s="289"/>
      <c r="F8" s="289"/>
      <c r="G8" s="289"/>
      <c r="H8" s="297"/>
      <c r="I8" s="289"/>
      <c r="J8" s="51" t="s">
        <v>78</v>
      </c>
      <c r="K8" s="52">
        <v>4</v>
      </c>
      <c r="L8" s="53" t="s">
        <v>201</v>
      </c>
    </row>
    <row r="9" spans="1:12" ht="11.25" customHeight="1" x14ac:dyDescent="0.2">
      <c r="A9" s="263" t="s">
        <v>202</v>
      </c>
      <c r="B9" s="264" t="s">
        <v>203</v>
      </c>
      <c r="C9" s="265" t="s">
        <v>204</v>
      </c>
      <c r="D9" s="266" t="s">
        <v>205</v>
      </c>
      <c r="E9" s="267" t="s">
        <v>206</v>
      </c>
      <c r="F9" s="268" t="s">
        <v>207</v>
      </c>
      <c r="G9" s="269" t="s">
        <v>208</v>
      </c>
      <c r="H9" s="341" t="s">
        <v>209</v>
      </c>
      <c r="I9" s="270" t="s">
        <v>146</v>
      </c>
      <c r="J9" s="51" t="s">
        <v>210</v>
      </c>
      <c r="K9" s="52">
        <v>4.2</v>
      </c>
      <c r="L9" s="55" t="s">
        <v>211</v>
      </c>
    </row>
    <row r="10" spans="1:12" ht="11.25" customHeight="1" thickBot="1" x14ac:dyDescent="0.25">
      <c r="A10" s="271" t="s">
        <v>212</v>
      </c>
      <c r="B10" s="272" t="s">
        <v>213</v>
      </c>
      <c r="C10" s="273"/>
      <c r="D10" s="274" t="s">
        <v>214</v>
      </c>
      <c r="E10" s="275" t="s">
        <v>161</v>
      </c>
      <c r="F10" s="276" t="s">
        <v>215</v>
      </c>
      <c r="G10" s="277" t="s">
        <v>216</v>
      </c>
      <c r="H10" s="342" t="s">
        <v>233</v>
      </c>
      <c r="I10" s="278"/>
      <c r="J10" s="51" t="s">
        <v>217</v>
      </c>
      <c r="K10" s="52">
        <v>4.5</v>
      </c>
      <c r="L10" s="53" t="s">
        <v>218</v>
      </c>
    </row>
    <row r="11" spans="1:12" ht="11.25" customHeight="1" thickBot="1" x14ac:dyDescent="0.25">
      <c r="A11" s="57">
        <v>7</v>
      </c>
      <c r="B11" s="58">
        <f>(A11/200*A11/200*3.1415927)</f>
        <v>3.8E-3</v>
      </c>
      <c r="C11" s="59"/>
      <c r="D11" s="60">
        <f>C11*$E$7</f>
        <v>0</v>
      </c>
      <c r="E11" s="60">
        <f>D11*B11</f>
        <v>0</v>
      </c>
      <c r="F11" s="301"/>
      <c r="G11" s="302"/>
      <c r="H11" s="342" t="s">
        <v>161</v>
      </c>
      <c r="I11" s="298"/>
      <c r="J11" s="51" t="s">
        <v>16</v>
      </c>
      <c r="K11" s="52">
        <v>5</v>
      </c>
      <c r="L11" s="55" t="s">
        <v>219</v>
      </c>
    </row>
    <row r="12" spans="1:12" ht="12.75" x14ac:dyDescent="0.2">
      <c r="A12" s="57">
        <v>8</v>
      </c>
      <c r="B12" s="58">
        <f>(A12/200*A12/200*3.1415927)</f>
        <v>5.0000000000000001E-3</v>
      </c>
      <c r="C12" s="59"/>
      <c r="D12" s="60">
        <f t="shared" ref="D12:D27" si="0">C12*$E$7</f>
        <v>0</v>
      </c>
      <c r="E12" s="60">
        <f>D12*B12</f>
        <v>0</v>
      </c>
      <c r="F12" s="301"/>
      <c r="G12" s="302"/>
      <c r="H12" s="301"/>
      <c r="I12" s="299"/>
      <c r="J12" s="61" t="s">
        <v>9</v>
      </c>
      <c r="K12" s="52"/>
      <c r="L12" s="50" t="s">
        <v>220</v>
      </c>
    </row>
    <row r="13" spans="1:12" ht="13.5" thickBot="1" x14ac:dyDescent="0.25">
      <c r="A13" s="57">
        <v>9</v>
      </c>
      <c r="B13" s="58">
        <f>(A13/200*A13/200*3.1415927)</f>
        <v>6.4000000000000003E-3</v>
      </c>
      <c r="C13" s="59"/>
      <c r="D13" s="60">
        <f t="shared" si="0"/>
        <v>0</v>
      </c>
      <c r="E13" s="60">
        <f>D13*B13</f>
        <v>0</v>
      </c>
      <c r="F13" s="301"/>
      <c r="G13" s="302"/>
      <c r="H13" s="301"/>
      <c r="I13" s="299"/>
      <c r="J13" s="61" t="s">
        <v>221</v>
      </c>
      <c r="L13" s="50" t="s">
        <v>222</v>
      </c>
    </row>
    <row r="14" spans="1:12" ht="11.25" customHeight="1" thickBot="1" x14ac:dyDescent="0.25">
      <c r="A14" s="301"/>
      <c r="B14" s="302"/>
      <c r="C14" s="62">
        <f>SUM(C11:C13)</f>
        <v>0</v>
      </c>
      <c r="D14" s="60">
        <f t="shared" si="0"/>
        <v>0</v>
      </c>
      <c r="E14" s="63">
        <f>SUM(E11:E13)</f>
        <v>0</v>
      </c>
      <c r="F14" s="64" t="s">
        <v>223</v>
      </c>
      <c r="G14" s="65" t="e">
        <f>E14*100/E58</f>
        <v>#DIV/0!</v>
      </c>
      <c r="H14" s="66" t="e">
        <f>H62*G14/100</f>
        <v>#DIV/0!</v>
      </c>
      <c r="I14" s="299"/>
      <c r="J14" s="61" t="s">
        <v>224</v>
      </c>
      <c r="L14" s="50" t="s">
        <v>225</v>
      </c>
    </row>
    <row r="15" spans="1:12" ht="12.75" x14ac:dyDescent="0.2">
      <c r="A15" s="57">
        <v>10</v>
      </c>
      <c r="B15" s="58">
        <f>(A15/200*A15/200*3.1415927)</f>
        <v>7.9000000000000008E-3</v>
      </c>
      <c r="C15" s="59"/>
      <c r="D15" s="60">
        <f t="shared" si="0"/>
        <v>0</v>
      </c>
      <c r="E15" s="60">
        <f>D15*B15</f>
        <v>0</v>
      </c>
      <c r="F15" s="301"/>
      <c r="G15" s="302"/>
      <c r="H15" s="301"/>
      <c r="I15" s="299"/>
      <c r="J15" s="61"/>
      <c r="L15" s="50" t="s">
        <v>226</v>
      </c>
    </row>
    <row r="16" spans="1:12" ht="12.75" x14ac:dyDescent="0.2">
      <c r="A16" s="57">
        <v>11</v>
      </c>
      <c r="B16" s="58">
        <f>(A16/200*A16/200*3.1415927)</f>
        <v>9.4999999999999998E-3</v>
      </c>
      <c r="C16" s="59"/>
      <c r="D16" s="60">
        <f t="shared" si="0"/>
        <v>0</v>
      </c>
      <c r="E16" s="60">
        <f>D16*B16</f>
        <v>0</v>
      </c>
      <c r="F16" s="301"/>
      <c r="G16" s="302"/>
      <c r="H16" s="301"/>
      <c r="I16" s="299"/>
      <c r="J16" s="61"/>
      <c r="L16" s="50" t="s">
        <v>227</v>
      </c>
    </row>
    <row r="17" spans="1:12" x14ac:dyDescent="0.2">
      <c r="A17" s="57">
        <v>12</v>
      </c>
      <c r="B17" s="58">
        <f>(A17/200*A17/200*3.1415927)</f>
        <v>1.1299999999999999E-2</v>
      </c>
      <c r="C17" s="59"/>
      <c r="D17" s="60">
        <f t="shared" si="0"/>
        <v>0</v>
      </c>
      <c r="E17" s="60">
        <f>D17*B17</f>
        <v>0</v>
      </c>
      <c r="F17" s="301"/>
      <c r="G17" s="302"/>
      <c r="H17" s="301"/>
      <c r="I17" s="299"/>
      <c r="L17" s="50"/>
    </row>
    <row r="18" spans="1:12" x14ac:dyDescent="0.2">
      <c r="A18" s="57">
        <v>13</v>
      </c>
      <c r="B18" s="58">
        <f>(A18/200*A18/200*3.1415927)</f>
        <v>1.3299999999999999E-2</v>
      </c>
      <c r="C18" s="59"/>
      <c r="D18" s="60">
        <f t="shared" si="0"/>
        <v>0</v>
      </c>
      <c r="E18" s="60">
        <f>D18*B18</f>
        <v>0</v>
      </c>
      <c r="F18" s="301"/>
      <c r="G18" s="302"/>
      <c r="H18" s="301"/>
      <c r="I18" s="299"/>
      <c r="L18" s="50"/>
    </row>
    <row r="19" spans="1:12" ht="12" thickBot="1" x14ac:dyDescent="0.25">
      <c r="A19" s="57">
        <v>14</v>
      </c>
      <c r="B19" s="58">
        <f>(A19/200*A19/200*3.1415927)</f>
        <v>1.54E-2</v>
      </c>
      <c r="C19" s="59"/>
      <c r="D19" s="60">
        <f t="shared" si="0"/>
        <v>0</v>
      </c>
      <c r="E19" s="60">
        <f>D19*B19</f>
        <v>0</v>
      </c>
      <c r="F19" s="301"/>
      <c r="G19" s="302"/>
      <c r="H19" s="301"/>
      <c r="I19" s="299"/>
      <c r="L19" s="50"/>
    </row>
    <row r="20" spans="1:12" ht="12" thickBot="1" x14ac:dyDescent="0.25">
      <c r="A20" s="301"/>
      <c r="B20" s="302"/>
      <c r="C20" s="62">
        <f>SUM(C15:C19)</f>
        <v>0</v>
      </c>
      <c r="D20" s="60">
        <f t="shared" si="0"/>
        <v>0</v>
      </c>
      <c r="E20" s="63">
        <f>SUM(E15:E19)</f>
        <v>0</v>
      </c>
      <c r="F20" s="64" t="s">
        <v>97</v>
      </c>
      <c r="G20" s="65" t="e">
        <f>E20*100/E58</f>
        <v>#DIV/0!</v>
      </c>
      <c r="H20" s="66" t="e">
        <f>H62*G20/100</f>
        <v>#DIV/0!</v>
      </c>
      <c r="I20" s="299"/>
      <c r="L20" s="50"/>
    </row>
    <row r="21" spans="1:12" x14ac:dyDescent="0.2">
      <c r="A21" s="57">
        <v>15</v>
      </c>
      <c r="B21" s="58">
        <f>(A21/200*A21/200*3.1415927)</f>
        <v>1.77E-2</v>
      </c>
      <c r="C21" s="59"/>
      <c r="D21" s="60">
        <f t="shared" si="0"/>
        <v>0</v>
      </c>
      <c r="E21" s="60">
        <f>D21*B21</f>
        <v>0</v>
      </c>
      <c r="F21" s="301"/>
      <c r="G21" s="302"/>
      <c r="H21" s="301"/>
      <c r="I21" s="299"/>
      <c r="L21" s="50"/>
    </row>
    <row r="22" spans="1:12" ht="12" thickBot="1" x14ac:dyDescent="0.25">
      <c r="A22" s="57">
        <v>16</v>
      </c>
      <c r="B22" s="58">
        <f>(A22/200*A22/200*3.1415927)</f>
        <v>2.01E-2</v>
      </c>
      <c r="C22" s="59"/>
      <c r="D22" s="60">
        <f t="shared" si="0"/>
        <v>0</v>
      </c>
      <c r="E22" s="60">
        <f>D22*B22</f>
        <v>0</v>
      </c>
      <c r="F22" s="301"/>
      <c r="G22" s="302"/>
      <c r="H22" s="301"/>
      <c r="I22" s="299"/>
      <c r="L22" s="50"/>
    </row>
    <row r="23" spans="1:12" ht="12" thickBot="1" x14ac:dyDescent="0.25">
      <c r="A23" s="301"/>
      <c r="B23" s="302"/>
      <c r="C23" s="62">
        <f>SUM(C21:C22)</f>
        <v>0</v>
      </c>
      <c r="D23" s="60">
        <f t="shared" si="0"/>
        <v>0</v>
      </c>
      <c r="E23" s="63">
        <f>SUM(E21:E22)</f>
        <v>0</v>
      </c>
      <c r="F23" s="64" t="s">
        <v>108</v>
      </c>
      <c r="G23" s="65" t="e">
        <f>E23*100/E58</f>
        <v>#DIV/0!</v>
      </c>
      <c r="H23" s="66" t="e">
        <f>H62*G23/100</f>
        <v>#DIV/0!</v>
      </c>
      <c r="I23" s="299"/>
    </row>
    <row r="24" spans="1:12" x14ac:dyDescent="0.2">
      <c r="A24" s="57">
        <v>17</v>
      </c>
      <c r="B24" s="58">
        <f>(A24/200*A24/200*3.1415927)</f>
        <v>2.2700000000000001E-2</v>
      </c>
      <c r="C24" s="59"/>
      <c r="D24" s="60">
        <f t="shared" si="0"/>
        <v>0</v>
      </c>
      <c r="E24" s="60">
        <f>D24*B24</f>
        <v>0</v>
      </c>
      <c r="F24" s="301"/>
      <c r="G24" s="302"/>
      <c r="H24" s="301"/>
      <c r="I24" s="299"/>
    </row>
    <row r="25" spans="1:12" x14ac:dyDescent="0.2">
      <c r="A25" s="57">
        <v>18</v>
      </c>
      <c r="B25" s="58">
        <f>(A25/200*A25/200*3.1415927)</f>
        <v>2.5399999999999999E-2</v>
      </c>
      <c r="C25" s="59"/>
      <c r="D25" s="60">
        <f t="shared" si="0"/>
        <v>0</v>
      </c>
      <c r="E25" s="60">
        <f>D25*B25</f>
        <v>0</v>
      </c>
      <c r="F25" s="301"/>
      <c r="G25" s="302"/>
      <c r="H25" s="301"/>
      <c r="I25" s="299"/>
    </row>
    <row r="26" spans="1:12" ht="12" thickBot="1" x14ac:dyDescent="0.25">
      <c r="A26" s="57">
        <v>19</v>
      </c>
      <c r="B26" s="58">
        <v>2.8299999999999999E-2</v>
      </c>
      <c r="C26" s="59"/>
      <c r="D26" s="60">
        <f t="shared" si="0"/>
        <v>0</v>
      </c>
      <c r="E26" s="60">
        <f>D26*B26</f>
        <v>0</v>
      </c>
      <c r="F26" s="301"/>
      <c r="G26" s="302"/>
      <c r="H26" s="301"/>
      <c r="I26" s="299"/>
    </row>
    <row r="27" spans="1:12" ht="12" thickBot="1" x14ac:dyDescent="0.25">
      <c r="A27" s="301"/>
      <c r="B27" s="302"/>
      <c r="C27" s="62">
        <f>SUM(C24:C26)</f>
        <v>0</v>
      </c>
      <c r="D27" s="60">
        <f t="shared" si="0"/>
        <v>0</v>
      </c>
      <c r="E27" s="63">
        <f>SUM(E24:E26)</f>
        <v>0</v>
      </c>
      <c r="F27" s="64" t="s">
        <v>113</v>
      </c>
      <c r="G27" s="65" t="e">
        <f>E27*100/E58</f>
        <v>#DIV/0!</v>
      </c>
      <c r="H27" s="66" t="e">
        <f>H62*G27/100</f>
        <v>#DIV/0!</v>
      </c>
      <c r="I27" s="299"/>
    </row>
    <row r="28" spans="1:12" x14ac:dyDescent="0.2">
      <c r="A28" s="57">
        <v>20</v>
      </c>
      <c r="B28" s="58">
        <f>(A28/200*A28/200*3.1415927)</f>
        <v>3.1399999999999997E-2</v>
      </c>
      <c r="C28" s="59"/>
      <c r="D28" s="60">
        <f t="shared" ref="D28:D43" si="1">C28*$E$7</f>
        <v>0</v>
      </c>
      <c r="E28" s="60">
        <f>D28*B28</f>
        <v>0</v>
      </c>
      <c r="F28" s="301"/>
      <c r="G28" s="302"/>
      <c r="H28" s="301"/>
      <c r="I28" s="299"/>
    </row>
    <row r="29" spans="1:12" x14ac:dyDescent="0.2">
      <c r="A29" s="57">
        <v>21</v>
      </c>
      <c r="B29" s="58">
        <f>(A29/200*A29/200*3.1415927)</f>
        <v>3.4599999999999999E-2</v>
      </c>
      <c r="C29" s="59"/>
      <c r="D29" s="60">
        <f t="shared" si="1"/>
        <v>0</v>
      </c>
      <c r="E29" s="60">
        <f>D29*B29</f>
        <v>0</v>
      </c>
      <c r="F29" s="301"/>
      <c r="G29" s="302"/>
      <c r="H29" s="301"/>
      <c r="I29" s="299"/>
    </row>
    <row r="30" spans="1:12" x14ac:dyDescent="0.2">
      <c r="A30" s="57">
        <v>22</v>
      </c>
      <c r="B30" s="58">
        <f>(A30/200*A30/200*3.1415927)</f>
        <v>3.7999999999999999E-2</v>
      </c>
      <c r="C30" s="59"/>
      <c r="D30" s="60">
        <f t="shared" si="1"/>
        <v>0</v>
      </c>
      <c r="E30" s="60">
        <f>D30*B30</f>
        <v>0</v>
      </c>
      <c r="F30" s="301"/>
      <c r="G30" s="302"/>
      <c r="H30" s="301"/>
      <c r="I30" s="299"/>
    </row>
    <row r="31" spans="1:12" ht="11.25" customHeight="1" x14ac:dyDescent="0.2">
      <c r="A31" s="57">
        <v>23</v>
      </c>
      <c r="B31" s="58">
        <f>(A31/200*A31/200*3.1415927)</f>
        <v>4.1500000000000002E-2</v>
      </c>
      <c r="C31" s="59"/>
      <c r="D31" s="60">
        <f t="shared" si="1"/>
        <v>0</v>
      </c>
      <c r="E31" s="60">
        <f>D31*B31</f>
        <v>0</v>
      </c>
      <c r="F31" s="301"/>
      <c r="G31" s="302"/>
      <c r="H31" s="301"/>
      <c r="I31" s="299"/>
    </row>
    <row r="32" spans="1:12" ht="12" thickBot="1" x14ac:dyDescent="0.25">
      <c r="A32" s="57">
        <v>24</v>
      </c>
      <c r="B32" s="58">
        <f>(A32/200*A32/200*3.1415927)</f>
        <v>4.5199999999999997E-2</v>
      </c>
      <c r="C32" s="59"/>
      <c r="D32" s="60">
        <f t="shared" si="1"/>
        <v>0</v>
      </c>
      <c r="E32" s="60">
        <f>D32*B32</f>
        <v>0</v>
      </c>
      <c r="F32" s="301"/>
      <c r="G32" s="302"/>
      <c r="H32" s="301"/>
      <c r="I32" s="299"/>
    </row>
    <row r="33" spans="1:9" ht="12" thickBot="1" x14ac:dyDescent="0.25">
      <c r="A33" s="301"/>
      <c r="B33" s="302"/>
      <c r="C33" s="62">
        <f>SUM(C28:C32)</f>
        <v>0</v>
      </c>
      <c r="D33" s="60">
        <f t="shared" si="1"/>
        <v>0</v>
      </c>
      <c r="E33" s="63">
        <f>SUM(E28:E32)</f>
        <v>0</v>
      </c>
      <c r="F33" s="64" t="s">
        <v>120</v>
      </c>
      <c r="G33" s="65" t="e">
        <f>E33*100/E58</f>
        <v>#DIV/0!</v>
      </c>
      <c r="H33" s="66" t="e">
        <f>H62*G33/100</f>
        <v>#DIV/0!</v>
      </c>
      <c r="I33" s="299"/>
    </row>
    <row r="34" spans="1:9" x14ac:dyDescent="0.2">
      <c r="A34" s="57">
        <v>25</v>
      </c>
      <c r="B34" s="58">
        <f>(A34/200*A34/200*3.1415927)</f>
        <v>4.9099999999999998E-2</v>
      </c>
      <c r="C34" s="59"/>
      <c r="D34" s="60">
        <f t="shared" si="1"/>
        <v>0</v>
      </c>
      <c r="E34" s="60">
        <f>D34*B34</f>
        <v>0</v>
      </c>
      <c r="F34" s="301"/>
      <c r="G34" s="302"/>
      <c r="H34" s="301"/>
      <c r="I34" s="299"/>
    </row>
    <row r="35" spans="1:9" x14ac:dyDescent="0.2">
      <c r="A35" s="57">
        <v>26</v>
      </c>
      <c r="B35" s="58">
        <f>(A35/200*A35/200*3.1415927)</f>
        <v>5.3100000000000001E-2</v>
      </c>
      <c r="C35" s="59"/>
      <c r="D35" s="60">
        <f t="shared" si="1"/>
        <v>0</v>
      </c>
      <c r="E35" s="60">
        <f>D35*B35</f>
        <v>0</v>
      </c>
      <c r="F35" s="301"/>
      <c r="G35" s="302"/>
      <c r="H35" s="301"/>
      <c r="I35" s="299"/>
    </row>
    <row r="36" spans="1:9" x14ac:dyDescent="0.2">
      <c r="A36" s="57">
        <v>27</v>
      </c>
      <c r="B36" s="58">
        <v>5.7200000000000001E-2</v>
      </c>
      <c r="C36" s="59"/>
      <c r="D36" s="60">
        <f t="shared" si="1"/>
        <v>0</v>
      </c>
      <c r="E36" s="60">
        <f>D36*B36</f>
        <v>0</v>
      </c>
      <c r="F36" s="301"/>
      <c r="G36" s="302"/>
      <c r="H36" s="301"/>
      <c r="I36" s="299"/>
    </row>
    <row r="37" spans="1:9" ht="11.25" customHeight="1" x14ac:dyDescent="0.2">
      <c r="A37" s="57">
        <v>28</v>
      </c>
      <c r="B37" s="58">
        <v>6.1499999999999999E-2</v>
      </c>
      <c r="C37" s="59"/>
      <c r="D37" s="60">
        <f t="shared" si="1"/>
        <v>0</v>
      </c>
      <c r="E37" s="60">
        <f>D37*B37</f>
        <v>0</v>
      </c>
      <c r="F37" s="301"/>
      <c r="G37" s="302"/>
      <c r="H37" s="301"/>
      <c r="I37" s="299"/>
    </row>
    <row r="38" spans="1:9" ht="12" thickBot="1" x14ac:dyDescent="0.25">
      <c r="A38" s="57">
        <v>29</v>
      </c>
      <c r="B38" s="58">
        <v>6.6000000000000003E-2</v>
      </c>
      <c r="C38" s="59"/>
      <c r="D38" s="60">
        <f t="shared" si="1"/>
        <v>0</v>
      </c>
      <c r="E38" s="60">
        <f>D38*B38</f>
        <v>0</v>
      </c>
      <c r="F38" s="301"/>
      <c r="G38" s="302"/>
      <c r="H38" s="301"/>
      <c r="I38" s="299"/>
    </row>
    <row r="39" spans="1:9" ht="12" thickBot="1" x14ac:dyDescent="0.25">
      <c r="A39" s="301"/>
      <c r="B39" s="302"/>
      <c r="C39" s="62">
        <f>SUM(C34:C38)</f>
        <v>0</v>
      </c>
      <c r="D39" s="60">
        <f t="shared" si="1"/>
        <v>0</v>
      </c>
      <c r="E39" s="63">
        <f>SUM(E34:E38)</f>
        <v>0</v>
      </c>
      <c r="F39" s="64" t="s">
        <v>131</v>
      </c>
      <c r="G39" s="65" t="e">
        <f>E39*100/E58</f>
        <v>#DIV/0!</v>
      </c>
      <c r="H39" s="66" t="e">
        <f>H62*G39/100</f>
        <v>#DIV/0!</v>
      </c>
      <c r="I39" s="299"/>
    </row>
    <row r="40" spans="1:9" x14ac:dyDescent="0.2">
      <c r="A40" s="57">
        <v>30</v>
      </c>
      <c r="B40" s="58">
        <f>(A40/200*A40/200*3.1415927)</f>
        <v>7.0699999999999999E-2</v>
      </c>
      <c r="C40" s="59"/>
      <c r="D40" s="60">
        <f t="shared" si="1"/>
        <v>0</v>
      </c>
      <c r="E40" s="60">
        <f>D40*B40</f>
        <v>0</v>
      </c>
      <c r="F40" s="301"/>
      <c r="G40" s="302"/>
      <c r="H40" s="301"/>
      <c r="I40" s="299"/>
    </row>
    <row r="41" spans="1:9" x14ac:dyDescent="0.2">
      <c r="A41" s="57">
        <v>31</v>
      </c>
      <c r="B41" s="58">
        <v>7.5399999999999995E-2</v>
      </c>
      <c r="C41" s="59"/>
      <c r="D41" s="60">
        <f t="shared" si="1"/>
        <v>0</v>
      </c>
      <c r="E41" s="60">
        <f>D41*B41</f>
        <v>0</v>
      </c>
      <c r="F41" s="301"/>
      <c r="G41" s="302"/>
      <c r="H41" s="301"/>
      <c r="I41" s="299"/>
    </row>
    <row r="42" spans="1:9" x14ac:dyDescent="0.2">
      <c r="A42" s="57">
        <v>32</v>
      </c>
      <c r="B42" s="58">
        <f>(A42/200*A42/200*3.1415927)</f>
        <v>8.0399999999999999E-2</v>
      </c>
      <c r="C42" s="59"/>
      <c r="D42" s="60">
        <f t="shared" si="1"/>
        <v>0</v>
      </c>
      <c r="E42" s="60">
        <f>D42*B42</f>
        <v>0</v>
      </c>
      <c r="F42" s="301"/>
      <c r="G42" s="302"/>
      <c r="H42" s="301"/>
      <c r="I42" s="299"/>
    </row>
    <row r="43" spans="1:9" ht="11.25" customHeight="1" x14ac:dyDescent="0.2">
      <c r="A43" s="57">
        <v>33</v>
      </c>
      <c r="B43" s="58">
        <f>(A43/200*A43/200*3.1415927)</f>
        <v>8.5500000000000007E-2</v>
      </c>
      <c r="C43" s="59"/>
      <c r="D43" s="60">
        <f t="shared" si="1"/>
        <v>0</v>
      </c>
      <c r="E43" s="60">
        <f>D43*B43</f>
        <v>0</v>
      </c>
      <c r="F43" s="301"/>
      <c r="G43" s="302"/>
      <c r="H43" s="301"/>
      <c r="I43" s="299"/>
    </row>
    <row r="44" spans="1:9" ht="12" thickBot="1" x14ac:dyDescent="0.25">
      <c r="A44" s="57">
        <v>34</v>
      </c>
      <c r="B44" s="58">
        <v>9.0700000000000003E-2</v>
      </c>
      <c r="C44" s="59"/>
      <c r="D44" s="60">
        <f t="shared" ref="D44:D58" si="2">C44*$E$7</f>
        <v>0</v>
      </c>
      <c r="E44" s="60">
        <f>D44*B44</f>
        <v>0</v>
      </c>
      <c r="F44" s="301"/>
      <c r="G44" s="302"/>
      <c r="H44" s="301"/>
      <c r="I44" s="299"/>
    </row>
    <row r="45" spans="1:9" ht="12" thickBot="1" x14ac:dyDescent="0.25">
      <c r="A45" s="301"/>
      <c r="B45" s="302"/>
      <c r="C45" s="62">
        <f>SUM(C40:C44)</f>
        <v>0</v>
      </c>
      <c r="D45" s="60">
        <f t="shared" si="2"/>
        <v>0</v>
      </c>
      <c r="E45" s="63">
        <f>SUM(E40:E44)</f>
        <v>0</v>
      </c>
      <c r="F45" s="64" t="s">
        <v>138</v>
      </c>
      <c r="G45" s="65" t="e">
        <f>E45*100/E58</f>
        <v>#DIV/0!</v>
      </c>
      <c r="H45" s="66" t="e">
        <f>H62*G45/100</f>
        <v>#DIV/0!</v>
      </c>
      <c r="I45" s="299"/>
    </row>
    <row r="46" spans="1:9" x14ac:dyDescent="0.2">
      <c r="A46" s="57">
        <v>35</v>
      </c>
      <c r="B46" s="58">
        <f>(A46/200*A46/200*3.1415927)</f>
        <v>9.6199999999999994E-2</v>
      </c>
      <c r="C46" s="59"/>
      <c r="D46" s="60">
        <f t="shared" si="2"/>
        <v>0</v>
      </c>
      <c r="E46" s="60">
        <f>D46*B46</f>
        <v>0</v>
      </c>
      <c r="F46" s="301"/>
      <c r="G46" s="302"/>
      <c r="H46" s="301"/>
      <c r="I46" s="299"/>
    </row>
    <row r="47" spans="1:9" x14ac:dyDescent="0.2">
      <c r="A47" s="57">
        <v>36</v>
      </c>
      <c r="B47" s="58">
        <v>0.1017</v>
      </c>
      <c r="C47" s="59"/>
      <c r="D47" s="60">
        <f t="shared" si="2"/>
        <v>0</v>
      </c>
      <c r="E47" s="60">
        <f>D47*B47</f>
        <v>0</v>
      </c>
      <c r="F47" s="301"/>
      <c r="G47" s="302"/>
      <c r="H47" s="301"/>
      <c r="I47" s="299"/>
    </row>
    <row r="48" spans="1:9" x14ac:dyDescent="0.2">
      <c r="A48" s="57">
        <v>37</v>
      </c>
      <c r="B48" s="58">
        <f>(A48/200*A48/200*3.1415927)</f>
        <v>0.1075</v>
      </c>
      <c r="C48" s="59"/>
      <c r="D48" s="60">
        <f t="shared" si="2"/>
        <v>0</v>
      </c>
      <c r="E48" s="60">
        <f>D48*B48</f>
        <v>0</v>
      </c>
      <c r="F48" s="301"/>
      <c r="G48" s="302"/>
      <c r="H48" s="301"/>
      <c r="I48" s="299"/>
    </row>
    <row r="49" spans="1:9" ht="11.25" customHeight="1" x14ac:dyDescent="0.2">
      <c r="A49" s="57">
        <v>38</v>
      </c>
      <c r="B49" s="58">
        <f>(A49/200*A49/200*3.1415927)</f>
        <v>0.1134</v>
      </c>
      <c r="C49" s="59"/>
      <c r="D49" s="60">
        <f t="shared" si="2"/>
        <v>0</v>
      </c>
      <c r="E49" s="60">
        <f>D49*B49</f>
        <v>0</v>
      </c>
      <c r="F49" s="301"/>
      <c r="G49" s="302"/>
      <c r="H49" s="301"/>
      <c r="I49" s="299"/>
    </row>
    <row r="50" spans="1:9" ht="11.25" customHeight="1" thickBot="1" x14ac:dyDescent="0.25">
      <c r="A50" s="57">
        <v>39</v>
      </c>
      <c r="B50" s="58">
        <f>(A50/200*A50/200*3.1415927)</f>
        <v>0.1195</v>
      </c>
      <c r="C50" s="59"/>
      <c r="D50" s="60">
        <f t="shared" si="2"/>
        <v>0</v>
      </c>
      <c r="E50" s="60">
        <f>D50*B50</f>
        <v>0</v>
      </c>
      <c r="F50" s="301"/>
      <c r="G50" s="302"/>
      <c r="H50" s="301"/>
      <c r="I50" s="299"/>
    </row>
    <row r="51" spans="1:9" ht="11.25" customHeight="1" thickBot="1" x14ac:dyDescent="0.25">
      <c r="A51" s="301"/>
      <c r="B51" s="302"/>
      <c r="C51" s="62">
        <f>SUM(C46:C50)</f>
        <v>0</v>
      </c>
      <c r="D51" s="60">
        <f t="shared" si="2"/>
        <v>0</v>
      </c>
      <c r="E51" s="63">
        <f>SUM(E46:E50)</f>
        <v>0</v>
      </c>
      <c r="F51" s="64" t="s">
        <v>139</v>
      </c>
      <c r="G51" s="65" t="e">
        <f>E51*100/E58</f>
        <v>#DIV/0!</v>
      </c>
      <c r="H51" s="66" t="e">
        <f>H62*G51/100</f>
        <v>#DIV/0!</v>
      </c>
      <c r="I51" s="299"/>
    </row>
    <row r="52" spans="1:9" x14ac:dyDescent="0.2">
      <c r="A52" s="57">
        <v>40</v>
      </c>
      <c r="B52" s="58">
        <f>(A52/200*A52/200*3.1415927)</f>
        <v>0.12570000000000001</v>
      </c>
      <c r="C52" s="59"/>
      <c r="D52" s="60">
        <f t="shared" si="2"/>
        <v>0</v>
      </c>
      <c r="E52" s="60">
        <f>D52*B52</f>
        <v>0</v>
      </c>
      <c r="F52" s="301"/>
      <c r="G52" s="302"/>
      <c r="H52" s="301"/>
      <c r="I52" s="299"/>
    </row>
    <row r="53" spans="1:9" s="67" customFormat="1" ht="11.25" customHeight="1" x14ac:dyDescent="0.2">
      <c r="A53" s="57">
        <v>41</v>
      </c>
      <c r="B53" s="58">
        <f>(A53/200*A53/200*3.1415927)</f>
        <v>0.13200000000000001</v>
      </c>
      <c r="C53" s="59"/>
      <c r="D53" s="60">
        <f t="shared" si="2"/>
        <v>0</v>
      </c>
      <c r="E53" s="60">
        <f>D53*B53</f>
        <v>0</v>
      </c>
      <c r="F53" s="301"/>
      <c r="G53" s="302"/>
      <c r="H53" s="301"/>
      <c r="I53" s="299"/>
    </row>
    <row r="54" spans="1:9" s="67" customFormat="1" ht="11.25" customHeight="1" x14ac:dyDescent="0.2">
      <c r="A54" s="57">
        <v>42</v>
      </c>
      <c r="B54" s="58">
        <f>(A54/200*A54/200*3.1415927)</f>
        <v>0.13850000000000001</v>
      </c>
      <c r="C54" s="59"/>
      <c r="D54" s="60">
        <f t="shared" si="2"/>
        <v>0</v>
      </c>
      <c r="E54" s="60">
        <f>D54*B54</f>
        <v>0</v>
      </c>
      <c r="F54" s="301"/>
      <c r="G54" s="302"/>
      <c r="H54" s="301"/>
      <c r="I54" s="299"/>
    </row>
    <row r="55" spans="1:9" s="67" customFormat="1" ht="11.25" customHeight="1" x14ac:dyDescent="0.2">
      <c r="A55" s="57">
        <v>43</v>
      </c>
      <c r="B55" s="58">
        <f>(A55/200*A55/200*3.1415927)</f>
        <v>0.1452</v>
      </c>
      <c r="C55" s="59"/>
      <c r="D55" s="60">
        <f t="shared" si="2"/>
        <v>0</v>
      </c>
      <c r="E55" s="60">
        <f>D55*B55</f>
        <v>0</v>
      </c>
      <c r="F55" s="301"/>
      <c r="G55" s="302"/>
      <c r="H55" s="301"/>
      <c r="I55" s="299"/>
    </row>
    <row r="56" spans="1:9" s="67" customFormat="1" ht="11.25" customHeight="1" thickBot="1" x14ac:dyDescent="0.25">
      <c r="A56" s="57">
        <v>44</v>
      </c>
      <c r="B56" s="58">
        <f>(A56/200*A56/200*3.1415927)</f>
        <v>0.15210000000000001</v>
      </c>
      <c r="C56" s="59"/>
      <c r="D56" s="60">
        <f t="shared" si="2"/>
        <v>0</v>
      </c>
      <c r="E56" s="60">
        <f>D56*B56</f>
        <v>0</v>
      </c>
      <c r="F56" s="301"/>
      <c r="G56" s="302"/>
      <c r="H56" s="301"/>
      <c r="I56" s="299"/>
    </row>
    <row r="57" spans="1:9" s="67" customFormat="1" ht="13.5" thickBot="1" x14ac:dyDescent="0.25">
      <c r="A57" s="301"/>
      <c r="B57" s="302"/>
      <c r="C57" s="62">
        <f>SUM(C52:C56)</f>
        <v>0</v>
      </c>
      <c r="D57" s="60">
        <f t="shared" si="2"/>
        <v>0</v>
      </c>
      <c r="E57" s="63">
        <f>SUM(E52:E56)</f>
        <v>0</v>
      </c>
      <c r="F57" s="64">
        <v>4</v>
      </c>
      <c r="G57" s="65" t="e">
        <f>E57*100/E58</f>
        <v>#DIV/0!</v>
      </c>
      <c r="H57" s="66" t="e">
        <f>H62*G57/100</f>
        <v>#DIV/0!</v>
      </c>
      <c r="I57" s="299"/>
    </row>
    <row r="58" spans="1:9" s="67" customFormat="1" ht="13.5" thickBot="1" x14ac:dyDescent="0.25">
      <c r="A58" s="68" t="s">
        <v>228</v>
      </c>
      <c r="B58" s="69"/>
      <c r="C58" s="70">
        <f>C14+C20+C23+C27+C33+C39+C45+C51+C57</f>
        <v>0</v>
      </c>
      <c r="D58" s="60">
        <f t="shared" si="2"/>
        <v>0</v>
      </c>
      <c r="E58" s="66">
        <f>E14+E20+E23+E27+E33+E39+E45+E51+E57</f>
        <v>0</v>
      </c>
      <c r="F58" s="301"/>
      <c r="G58" s="305" t="e">
        <f>G14+G20+G23+G27+G33+G39+G45+G51+G57</f>
        <v>#DIV/0!</v>
      </c>
      <c r="H58" s="66" t="e">
        <f>H14+H20+H23+H27+H33+H39+H45+H51+H57</f>
        <v>#DIV/0!</v>
      </c>
      <c r="I58" s="301"/>
    </row>
    <row r="59" spans="1:9" s="67" customFormat="1" ht="12.75" x14ac:dyDescent="0.2">
      <c r="A59" s="301"/>
      <c r="B59" s="302"/>
      <c r="C59" s="301"/>
      <c r="D59" s="302"/>
      <c r="E59" s="301"/>
      <c r="F59" s="302"/>
      <c r="G59" s="301"/>
      <c r="H59" s="302"/>
      <c r="I59" s="301"/>
    </row>
    <row r="60" spans="1:9" s="67" customFormat="1" ht="13.5" thickBot="1" x14ac:dyDescent="0.25">
      <c r="A60" s="303" t="s">
        <v>229</v>
      </c>
      <c r="B60" s="302"/>
      <c r="C60" s="301"/>
      <c r="D60" s="302"/>
      <c r="E60" s="301"/>
      <c r="F60" s="302"/>
      <c r="G60" s="301"/>
      <c r="H60" s="302"/>
      <c r="I60" s="301"/>
    </row>
    <row r="61" spans="1:9" ht="13.5" thickBot="1" x14ac:dyDescent="0.25">
      <c r="A61" s="303" t="s">
        <v>230</v>
      </c>
      <c r="B61" s="302"/>
      <c r="C61" s="301"/>
      <c r="D61" s="279" t="e">
        <f>E58/C58</f>
        <v>#DIV/0!</v>
      </c>
      <c r="E61" s="301"/>
      <c r="F61" s="304" t="s">
        <v>209</v>
      </c>
      <c r="G61" s="301"/>
      <c r="H61" s="302"/>
      <c r="I61" s="301"/>
    </row>
    <row r="62" spans="1:9" ht="13.5" thickBot="1" x14ac:dyDescent="0.25">
      <c r="A62" s="303" t="s">
        <v>231</v>
      </c>
      <c r="B62" s="302"/>
      <c r="C62" s="301"/>
      <c r="D62" s="73"/>
      <c r="E62" s="301"/>
      <c r="F62" s="304" t="s">
        <v>232</v>
      </c>
      <c r="G62" s="301"/>
      <c r="H62" s="280" t="e">
        <f>D61*D62</f>
        <v>#DIV/0!</v>
      </c>
      <c r="I62" s="301"/>
    </row>
    <row r="63" spans="1:9" ht="12.75" x14ac:dyDescent="0.2">
      <c r="A63" s="48"/>
      <c r="B63" s="48"/>
      <c r="C63" s="48"/>
      <c r="D63" s="48"/>
      <c r="E63" s="48"/>
      <c r="F63" s="48"/>
      <c r="G63" s="48"/>
      <c r="H63" s="48"/>
      <c r="I63" s="48"/>
    </row>
  </sheetData>
  <phoneticPr fontId="5" type="noConversion"/>
  <hyperlinks>
    <hyperlink ref="G7" location="Info!A1" display="Info"/>
  </hyperlinks>
  <printOptions horizontalCentered="1" gridLinesSet="0"/>
  <pageMargins left="0.59055118110236227" right="0.59055118110236227" top="0.39370078740157483" bottom="1.0629921259842521" header="0" footer="0.74803149606299213"/>
  <pageSetup paperSize="9" orientation="portrait" horizontalDpi="180" verticalDpi="18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Spinner 4">
              <controlPr defaultSize="0" print="0" autoFill="0" autoLine="0" autoPict="0">
                <anchor moveWithCells="1">
                  <from>
                    <xdr:col>8</xdr:col>
                    <xdr:colOff>933450</xdr:colOff>
                    <xdr:row>1</xdr:row>
                    <xdr:rowOff>152400</xdr:rowOff>
                  </from>
                  <to>
                    <xdr:col>8</xdr:col>
                    <xdr:colOff>1200150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5" name="List Box 5">
              <controlPr defaultSize="0" print="0" autoFill="0" autoLine="0" autoPict="0">
                <anchor moveWithCells="1">
                  <from>
                    <xdr:col>3</xdr:col>
                    <xdr:colOff>752475</xdr:colOff>
                    <xdr:row>5</xdr:row>
                    <xdr:rowOff>47625</xdr:rowOff>
                  </from>
                  <to>
                    <xdr:col>5</xdr:col>
                    <xdr:colOff>190500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6" name="Drop Down 6">
              <controlPr defaultSize="0" print="0" autoFill="0" autoLine="0" autoPict="0">
                <anchor moveWithCells="1">
                  <from>
                    <xdr:col>8</xdr:col>
                    <xdr:colOff>228600</xdr:colOff>
                    <xdr:row>5</xdr:row>
                    <xdr:rowOff>152400</xdr:rowOff>
                  </from>
                  <to>
                    <xdr:col>8</xdr:col>
                    <xdr:colOff>1200150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7" name="List Box 7">
              <controlPr defaultSize="0" print="0" autoFill="0" autoLine="0" autoPict="0">
                <anchor moveWithCells="1">
                  <from>
                    <xdr:col>1</xdr:col>
                    <xdr:colOff>85725</xdr:colOff>
                    <xdr:row>5</xdr:row>
                    <xdr:rowOff>28575</xdr:rowOff>
                  </from>
                  <to>
                    <xdr:col>2</xdr:col>
                    <xdr:colOff>200025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8" name="Spinner 8">
              <controlPr defaultSize="0" print="0" autoFill="0" autoLine="0" autoPict="0">
                <anchor moveWithCells="1">
                  <from>
                    <xdr:col>6</xdr:col>
                    <xdr:colOff>28575</xdr:colOff>
                    <xdr:row>3</xdr:row>
                    <xdr:rowOff>114300</xdr:rowOff>
                  </from>
                  <to>
                    <xdr:col>6</xdr:col>
                    <xdr:colOff>333375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4"/>
  <dimension ref="A1:AX99"/>
  <sheetViews>
    <sheetView showGridLines="0" showRowColHeaders="0" showZeros="0" showOutlineSymbols="0" zoomScale="112" workbookViewId="0"/>
  </sheetViews>
  <sheetFormatPr baseColWidth="10" defaultRowHeight="12.75" x14ac:dyDescent="0.2"/>
  <cols>
    <col min="1" max="1" width="11.5703125" customWidth="1"/>
    <col min="2" max="2" width="6.140625" style="415" customWidth="1"/>
    <col min="3" max="3" width="6.5703125" customWidth="1"/>
    <col min="4" max="11" width="6.7109375" customWidth="1"/>
    <col min="12" max="12" width="7" customWidth="1"/>
    <col min="13" max="13" width="6.7109375" customWidth="1"/>
    <col min="14" max="14" width="6.85546875" customWidth="1"/>
    <col min="15" max="17" width="11.42578125" hidden="1" customWidth="1"/>
  </cols>
  <sheetData>
    <row r="1" spans="1:17" ht="16.5" thickBot="1" x14ac:dyDescent="0.3">
      <c r="A1" s="137" t="s">
        <v>389</v>
      </c>
      <c r="B1" s="413"/>
      <c r="C1" s="138"/>
      <c r="D1" s="138"/>
      <c r="E1" s="137"/>
      <c r="F1" s="138"/>
      <c r="G1" s="138"/>
      <c r="H1" s="138"/>
      <c r="I1" s="138"/>
      <c r="J1" s="138"/>
      <c r="K1" s="138"/>
      <c r="L1" s="138"/>
      <c r="M1" s="138"/>
      <c r="N1" s="138"/>
      <c r="O1" s="76">
        <v>3</v>
      </c>
      <c r="P1" t="b">
        <v>1</v>
      </c>
      <c r="Q1" s="139" t="s">
        <v>272</v>
      </c>
    </row>
    <row r="2" spans="1:17" ht="13.5" thickBot="1" x14ac:dyDescent="0.25">
      <c r="A2" s="140" t="s">
        <v>390</v>
      </c>
      <c r="B2" s="396" t="str">
        <f>A!C8</f>
        <v>NN</v>
      </c>
      <c r="C2" s="403"/>
      <c r="D2" s="256"/>
      <c r="E2" s="394"/>
      <c r="F2" s="141"/>
      <c r="G2" s="141" t="s">
        <v>498</v>
      </c>
      <c r="H2" s="142"/>
      <c r="I2" s="466" t="s">
        <v>517</v>
      </c>
      <c r="J2" s="467"/>
      <c r="K2" s="468"/>
      <c r="L2" s="141" t="s">
        <v>399</v>
      </c>
      <c r="M2" s="395"/>
      <c r="N2" s="138"/>
      <c r="O2" s="76" t="s">
        <v>184</v>
      </c>
      <c r="P2" t="b">
        <v>0</v>
      </c>
      <c r="Q2" s="139" t="s">
        <v>273</v>
      </c>
    </row>
    <row r="3" spans="1:17" ht="3" customHeight="1" thickBot="1" x14ac:dyDescent="0.25">
      <c r="A3" s="140"/>
      <c r="B3" s="397"/>
      <c r="C3" s="141"/>
      <c r="D3" s="141"/>
      <c r="E3" s="394"/>
      <c r="F3" s="141"/>
      <c r="G3" s="141"/>
      <c r="H3" s="142"/>
      <c r="I3" s="394"/>
      <c r="J3" s="401"/>
      <c r="K3" s="399"/>
      <c r="L3" s="141"/>
      <c r="M3" s="142"/>
      <c r="N3" s="141"/>
      <c r="O3" s="76"/>
      <c r="Q3" s="139"/>
    </row>
    <row r="4" spans="1:17" ht="13.5" thickBot="1" x14ac:dyDescent="0.25">
      <c r="A4" s="141" t="s">
        <v>391</v>
      </c>
      <c r="B4" s="396" t="str">
        <f>A!C10</f>
        <v>NN</v>
      </c>
      <c r="C4" s="403"/>
      <c r="D4" s="256"/>
      <c r="E4" s="394"/>
      <c r="F4" s="141"/>
      <c r="G4" s="141" t="s">
        <v>395</v>
      </c>
      <c r="H4" s="142"/>
      <c r="I4" s="394"/>
      <c r="J4" s="400" t="str">
        <f>INDEX(O2:O18,O1)</f>
        <v>8 cm o.R.</v>
      </c>
      <c r="K4" s="393"/>
      <c r="L4" s="142" t="s">
        <v>325</v>
      </c>
      <c r="M4" s="351">
        <v>113</v>
      </c>
      <c r="N4" s="141"/>
      <c r="O4" s="76" t="s">
        <v>188</v>
      </c>
      <c r="P4" t="b">
        <v>0</v>
      </c>
      <c r="Q4" s="139" t="s">
        <v>274</v>
      </c>
    </row>
    <row r="5" spans="1:17" ht="3.75" customHeight="1" thickBot="1" x14ac:dyDescent="0.25">
      <c r="A5" s="141"/>
      <c r="B5" s="397"/>
      <c r="C5" s="141"/>
      <c r="D5" s="141"/>
      <c r="E5" s="394"/>
      <c r="F5" s="141"/>
      <c r="G5" s="141"/>
      <c r="H5" s="142"/>
      <c r="I5" s="394"/>
      <c r="J5" s="399"/>
      <c r="K5" s="394"/>
      <c r="L5" s="141"/>
      <c r="M5" s="142"/>
      <c r="N5" s="140"/>
      <c r="O5" s="76"/>
      <c r="Q5" s="139"/>
    </row>
    <row r="6" spans="1:17" ht="13.5" thickBot="1" x14ac:dyDescent="0.25">
      <c r="A6" s="141" t="s">
        <v>392</v>
      </c>
      <c r="B6" s="396" t="str">
        <f>A!C12</f>
        <v>NN</v>
      </c>
      <c r="C6" s="406"/>
      <c r="D6" s="256"/>
      <c r="E6" s="394"/>
      <c r="F6" s="141"/>
      <c r="G6" s="141" t="s">
        <v>396</v>
      </c>
      <c r="H6" s="142"/>
      <c r="I6" s="395" t="s">
        <v>518</v>
      </c>
      <c r="J6" s="402"/>
      <c r="K6" s="399"/>
      <c r="L6" s="141" t="s">
        <v>281</v>
      </c>
      <c r="M6" s="404">
        <f>A!C14</f>
        <v>2019</v>
      </c>
      <c r="N6" s="140"/>
      <c r="O6" s="76" t="s">
        <v>239</v>
      </c>
      <c r="P6" t="b">
        <v>0</v>
      </c>
      <c r="Q6" s="139" t="s">
        <v>275</v>
      </c>
    </row>
    <row r="7" spans="1:17" ht="3.75" customHeight="1" thickBot="1" x14ac:dyDescent="0.25">
      <c r="A7" s="141"/>
      <c r="B7" s="397"/>
      <c r="C7" s="141"/>
      <c r="D7" s="141"/>
      <c r="E7" s="141"/>
      <c r="F7" s="141"/>
      <c r="G7" s="141"/>
      <c r="H7" s="142"/>
      <c r="I7" s="141"/>
      <c r="J7" s="402"/>
      <c r="K7" s="140"/>
      <c r="L7" s="141"/>
      <c r="M7" s="143"/>
      <c r="N7" s="140"/>
      <c r="O7" s="76"/>
      <c r="Q7" s="139"/>
    </row>
    <row r="8" spans="1:17" ht="13.5" thickBot="1" x14ac:dyDescent="0.25">
      <c r="A8" s="144" t="s">
        <v>393</v>
      </c>
      <c r="B8" s="396" t="s">
        <v>516</v>
      </c>
      <c r="C8" s="256"/>
      <c r="D8" s="394"/>
      <c r="E8" s="141"/>
      <c r="F8" s="331" t="s">
        <v>311</v>
      </c>
      <c r="G8" s="142" t="s">
        <v>397</v>
      </c>
      <c r="H8" s="142"/>
      <c r="I8" s="609">
        <v>3</v>
      </c>
      <c r="J8" s="141" t="s">
        <v>214</v>
      </c>
      <c r="K8" s="141"/>
      <c r="L8" s="141" t="s">
        <v>400</v>
      </c>
      <c r="M8" s="840">
        <f ca="1">TODAY()</f>
        <v>43635</v>
      </c>
      <c r="N8" s="841"/>
      <c r="O8" s="76" t="s">
        <v>192</v>
      </c>
      <c r="P8" t="b">
        <v>0</v>
      </c>
      <c r="Q8" s="139" t="s">
        <v>276</v>
      </c>
    </row>
    <row r="9" spans="1:17" ht="3" customHeight="1" thickBot="1" x14ac:dyDescent="0.25">
      <c r="A9" s="144"/>
      <c r="B9" s="397"/>
      <c r="C9" s="141"/>
      <c r="D9" s="141"/>
      <c r="E9" s="145"/>
      <c r="F9" s="331"/>
      <c r="G9" s="145"/>
      <c r="H9" s="142"/>
      <c r="I9" s="141"/>
      <c r="J9" s="140"/>
      <c r="K9" s="141"/>
      <c r="L9" s="141"/>
      <c r="M9" s="141"/>
      <c r="N9" s="141"/>
      <c r="O9" s="76"/>
      <c r="Q9" s="139"/>
    </row>
    <row r="10" spans="1:17" ht="14.25" thickBot="1" x14ac:dyDescent="0.3">
      <c r="A10" s="141" t="s">
        <v>394</v>
      </c>
      <c r="B10" s="398"/>
      <c r="C10" s="612" t="s">
        <v>519</v>
      </c>
      <c r="D10" s="141"/>
      <c r="E10" s="141"/>
      <c r="F10" s="141"/>
      <c r="G10" s="141" t="s">
        <v>398</v>
      </c>
      <c r="H10" s="141"/>
      <c r="I10" s="392"/>
      <c r="J10" s="403"/>
      <c r="K10" s="393"/>
      <c r="L10" s="465" t="s">
        <v>401</v>
      </c>
      <c r="M10" s="405"/>
      <c r="N10" s="405"/>
      <c r="O10" s="76" t="s">
        <v>196</v>
      </c>
    </row>
    <row r="11" spans="1:17" ht="3.75" customHeight="1" thickBot="1" x14ac:dyDescent="0.25">
      <c r="A11" s="394"/>
      <c r="B11" s="414"/>
      <c r="C11" s="145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76"/>
    </row>
    <row r="12" spans="1:17" ht="13.5" x14ac:dyDescent="0.25">
      <c r="A12" s="407" t="s">
        <v>403</v>
      </c>
      <c r="B12" s="420"/>
      <c r="C12" s="422" t="s">
        <v>242</v>
      </c>
      <c r="D12" s="86">
        <v>17</v>
      </c>
      <c r="E12" s="422" t="s">
        <v>243</v>
      </c>
      <c r="F12" s="86"/>
      <c r="G12" s="408" t="s">
        <v>243</v>
      </c>
      <c r="H12" s="85"/>
      <c r="I12" s="422" t="s">
        <v>243</v>
      </c>
      <c r="J12" s="86"/>
      <c r="K12" s="408" t="s">
        <v>242</v>
      </c>
      <c r="L12" s="85"/>
      <c r="M12" s="422" t="s">
        <v>243</v>
      </c>
      <c r="N12" s="86"/>
      <c r="O12" s="76" t="s">
        <v>200</v>
      </c>
    </row>
    <row r="13" spans="1:17" ht="14.25" thickBot="1" x14ac:dyDescent="0.3">
      <c r="A13" s="411" t="s">
        <v>402</v>
      </c>
      <c r="B13" s="421"/>
      <c r="C13" s="411" t="s">
        <v>245</v>
      </c>
      <c r="D13" s="423" t="s">
        <v>246</v>
      </c>
      <c r="E13" s="411" t="s">
        <v>245</v>
      </c>
      <c r="F13" s="423" t="s">
        <v>246</v>
      </c>
      <c r="G13" s="409" t="s">
        <v>247</v>
      </c>
      <c r="H13" s="410" t="s">
        <v>246</v>
      </c>
      <c r="I13" s="411" t="s">
        <v>247</v>
      </c>
      <c r="J13" s="423" t="s">
        <v>246</v>
      </c>
      <c r="K13" s="409" t="s">
        <v>247</v>
      </c>
      <c r="L13" s="410" t="s">
        <v>246</v>
      </c>
      <c r="M13" s="411" t="s">
        <v>247</v>
      </c>
      <c r="N13" s="423" t="s">
        <v>246</v>
      </c>
      <c r="O13" s="76" t="s">
        <v>211</v>
      </c>
    </row>
    <row r="14" spans="1:17" ht="3.75" customHeight="1" thickBot="1" x14ac:dyDescent="0.25">
      <c r="A14" s="443"/>
      <c r="B14" s="444"/>
      <c r="C14" s="427"/>
      <c r="D14" s="425"/>
      <c r="E14" s="425"/>
      <c r="F14" s="425"/>
      <c r="G14" s="425"/>
      <c r="H14" s="425"/>
      <c r="I14" s="425"/>
      <c r="J14" s="425"/>
      <c r="K14" s="425"/>
      <c r="L14" s="425"/>
      <c r="M14" s="425"/>
      <c r="N14" s="425"/>
      <c r="O14" s="76" t="s">
        <v>218</v>
      </c>
    </row>
    <row r="15" spans="1:17" ht="12.75" customHeight="1" x14ac:dyDescent="0.3">
      <c r="A15" s="504" t="s">
        <v>404</v>
      </c>
      <c r="B15" s="505" t="s">
        <v>489</v>
      </c>
      <c r="C15" s="445"/>
      <c r="D15" s="435"/>
      <c r="E15" s="435"/>
      <c r="F15" s="435"/>
      <c r="G15" s="435"/>
      <c r="H15" s="435"/>
      <c r="I15" s="435"/>
      <c r="J15" s="435"/>
      <c r="K15" s="435"/>
      <c r="L15" s="435"/>
      <c r="M15" s="435"/>
      <c r="N15" s="430"/>
      <c r="O15" s="76" t="s">
        <v>219</v>
      </c>
    </row>
    <row r="16" spans="1:17" ht="12.75" customHeight="1" x14ac:dyDescent="0.3">
      <c r="A16" s="506" t="s">
        <v>405</v>
      </c>
      <c r="B16" s="507" t="s">
        <v>490</v>
      </c>
      <c r="C16" s="836">
        <v>1</v>
      </c>
      <c r="D16" s="837"/>
      <c r="E16" s="838"/>
      <c r="F16" s="839"/>
      <c r="G16" s="838"/>
      <c r="H16" s="839"/>
      <c r="I16" s="838"/>
      <c r="J16" s="839"/>
      <c r="K16" s="838"/>
      <c r="L16" s="839"/>
      <c r="M16" s="838"/>
      <c r="N16" s="842"/>
      <c r="O16" s="76" t="s">
        <v>220</v>
      </c>
    </row>
    <row r="17" spans="1:17" ht="12.75" customHeight="1" x14ac:dyDescent="0.3">
      <c r="A17" s="506" t="s">
        <v>406</v>
      </c>
      <c r="B17" s="507" t="s">
        <v>491</v>
      </c>
      <c r="C17" s="412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106"/>
      <c r="O17" s="76" t="s">
        <v>248</v>
      </c>
    </row>
    <row r="18" spans="1:17" ht="12.75" customHeight="1" x14ac:dyDescent="0.3">
      <c r="A18" s="506" t="s">
        <v>408</v>
      </c>
      <c r="B18" s="507" t="s">
        <v>492</v>
      </c>
      <c r="C18" s="819">
        <f>(C17+D17)/2</f>
        <v>0</v>
      </c>
      <c r="D18" s="820"/>
      <c r="E18" s="819">
        <f>(E17+F17)/2</f>
        <v>0</v>
      </c>
      <c r="F18" s="820"/>
      <c r="G18" s="819">
        <f>(G17+H17)/2</f>
        <v>0</v>
      </c>
      <c r="H18" s="820"/>
      <c r="I18" s="819">
        <f>(I17+J17)/2</f>
        <v>0</v>
      </c>
      <c r="J18" s="820"/>
      <c r="K18" s="819">
        <f>(K17+L17)/2</f>
        <v>0</v>
      </c>
      <c r="L18" s="820"/>
      <c r="M18" s="819">
        <f>(M17+N17)/2</f>
        <v>0</v>
      </c>
      <c r="N18" s="820"/>
      <c r="O18" s="76" t="s">
        <v>227</v>
      </c>
    </row>
    <row r="19" spans="1:17" ht="12.75" customHeight="1" x14ac:dyDescent="0.3">
      <c r="A19" s="506" t="s">
        <v>407</v>
      </c>
      <c r="B19" s="507" t="s">
        <v>493</v>
      </c>
      <c r="C19" s="412"/>
      <c r="D19" s="96">
        <v>0</v>
      </c>
      <c r="E19" s="96"/>
      <c r="F19" s="96"/>
      <c r="G19" s="96"/>
      <c r="H19" s="96"/>
      <c r="I19" s="96"/>
      <c r="J19" s="96"/>
      <c r="K19" s="96"/>
      <c r="L19" s="96"/>
      <c r="M19" s="96"/>
      <c r="N19" s="106"/>
      <c r="O19" s="76" t="s">
        <v>249</v>
      </c>
    </row>
    <row r="20" spans="1:17" ht="12.75" customHeight="1" thickBot="1" x14ac:dyDescent="0.3">
      <c r="A20" s="508" t="s">
        <v>409</v>
      </c>
      <c r="B20" s="509" t="s">
        <v>494</v>
      </c>
      <c r="C20" s="843">
        <f>(C19+D19)/2</f>
        <v>0</v>
      </c>
      <c r="D20" s="844"/>
      <c r="E20" s="843">
        <f>(E19+F19)/2</f>
        <v>0</v>
      </c>
      <c r="F20" s="844"/>
      <c r="G20" s="843">
        <f>(G19+H19)/2</f>
        <v>0</v>
      </c>
      <c r="H20" s="844"/>
      <c r="I20" s="843">
        <f>(I19+J19)/2</f>
        <v>0</v>
      </c>
      <c r="J20" s="844"/>
      <c r="K20" s="843">
        <f>(K19+L19)/2</f>
        <v>0</v>
      </c>
      <c r="L20" s="844"/>
      <c r="M20" s="843">
        <f>(M19+N19)/2</f>
        <v>0</v>
      </c>
      <c r="N20" s="844"/>
    </row>
    <row r="21" spans="1:17" ht="3.75" customHeight="1" thickBot="1" x14ac:dyDescent="0.3">
      <c r="A21" s="416"/>
      <c r="B21" s="426"/>
      <c r="C21" s="427"/>
      <c r="D21" s="425"/>
      <c r="E21" s="425"/>
      <c r="F21" s="425"/>
      <c r="G21" s="425"/>
      <c r="H21" s="425"/>
      <c r="I21" s="425"/>
      <c r="J21" s="425"/>
      <c r="K21" s="425"/>
      <c r="L21" s="425"/>
      <c r="M21" s="425"/>
      <c r="N21" s="425"/>
    </row>
    <row r="22" spans="1:17" ht="12.75" customHeight="1" x14ac:dyDescent="0.25">
      <c r="A22" s="510"/>
      <c r="B22" s="511" t="s">
        <v>410</v>
      </c>
      <c r="C22" s="445"/>
      <c r="D22" s="435"/>
      <c r="E22" s="435"/>
      <c r="F22" s="435"/>
      <c r="G22" s="435"/>
      <c r="H22" s="435"/>
      <c r="I22" s="435"/>
      <c r="J22" s="435"/>
      <c r="K22" s="435"/>
      <c r="L22" s="435"/>
      <c r="M22" s="435"/>
      <c r="N22" s="430"/>
    </row>
    <row r="23" spans="1:17" ht="12.75" customHeight="1" thickBot="1" x14ac:dyDescent="0.3">
      <c r="A23" s="512"/>
      <c r="B23" s="513" t="s">
        <v>411</v>
      </c>
      <c r="C23" s="412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106"/>
      <c r="O23" s="2" t="s">
        <v>277</v>
      </c>
    </row>
    <row r="24" spans="1:17" ht="12.75" customHeight="1" x14ac:dyDescent="0.25">
      <c r="A24" s="512"/>
      <c r="B24" s="514" t="s">
        <v>412</v>
      </c>
      <c r="C24" s="412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106"/>
      <c r="O24" s="147" t="s">
        <v>142</v>
      </c>
      <c r="P24" s="147" t="s">
        <v>278</v>
      </c>
      <c r="Q24" s="148" t="s">
        <v>279</v>
      </c>
    </row>
    <row r="25" spans="1:17" ht="12.75" customHeight="1" thickBot="1" x14ac:dyDescent="0.3">
      <c r="A25" s="515" t="s">
        <v>420</v>
      </c>
      <c r="B25" s="514" t="s">
        <v>413</v>
      </c>
      <c r="C25" s="412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106"/>
      <c r="O25" s="150"/>
      <c r="P25" s="150" t="s">
        <v>214</v>
      </c>
      <c r="Q25" s="151" t="s">
        <v>216</v>
      </c>
    </row>
    <row r="26" spans="1:17" ht="12.75" customHeight="1" x14ac:dyDescent="0.25">
      <c r="A26" s="515" t="s">
        <v>421</v>
      </c>
      <c r="B26" s="514" t="s">
        <v>414</v>
      </c>
      <c r="C26" s="412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106"/>
      <c r="O26" s="442" t="s">
        <v>53</v>
      </c>
      <c r="P26" s="152">
        <v>2</v>
      </c>
      <c r="Q26" s="153">
        <v>0.03</v>
      </c>
    </row>
    <row r="27" spans="1:17" ht="12.75" customHeight="1" x14ac:dyDescent="0.25">
      <c r="A27" s="512"/>
      <c r="B27" s="514" t="s">
        <v>415</v>
      </c>
      <c r="C27" s="412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106"/>
      <c r="O27" s="9" t="s">
        <v>69</v>
      </c>
      <c r="P27" s="155">
        <v>2.5</v>
      </c>
      <c r="Q27" s="156">
        <v>0.04</v>
      </c>
    </row>
    <row r="28" spans="1:17" ht="12.75" customHeight="1" x14ac:dyDescent="0.25">
      <c r="A28" s="512"/>
      <c r="B28" s="514" t="s">
        <v>416</v>
      </c>
      <c r="C28" s="412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106"/>
      <c r="O28" s="5"/>
      <c r="P28" s="157">
        <v>3</v>
      </c>
      <c r="Q28" s="158">
        <v>0.05</v>
      </c>
    </row>
    <row r="29" spans="1:17" ht="12.75" customHeight="1" x14ac:dyDescent="0.25">
      <c r="A29" s="512"/>
      <c r="B29" s="514" t="s">
        <v>417</v>
      </c>
      <c r="C29" s="412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106"/>
      <c r="O29" s="442" t="s">
        <v>78</v>
      </c>
      <c r="P29" s="152">
        <v>2</v>
      </c>
      <c r="Q29" s="153">
        <v>0.03</v>
      </c>
    </row>
    <row r="30" spans="1:17" ht="12.75" customHeight="1" x14ac:dyDescent="0.25">
      <c r="A30" s="512"/>
      <c r="B30" s="514" t="s">
        <v>418</v>
      </c>
      <c r="C30" s="412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106"/>
      <c r="O30" s="9" t="s">
        <v>183</v>
      </c>
      <c r="P30" s="155">
        <v>2.5</v>
      </c>
      <c r="Q30" s="156">
        <v>4.4999999999999998E-2</v>
      </c>
    </row>
    <row r="31" spans="1:17" ht="12.75" customHeight="1" x14ac:dyDescent="0.25">
      <c r="A31" s="516"/>
      <c r="B31" s="514" t="s">
        <v>419</v>
      </c>
      <c r="C31" s="412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106"/>
      <c r="O31" s="5"/>
      <c r="P31" s="157">
        <v>3</v>
      </c>
      <c r="Q31" s="158">
        <v>7.0000000000000007E-2</v>
      </c>
    </row>
    <row r="32" spans="1:17" ht="12.75" customHeight="1" x14ac:dyDescent="0.25">
      <c r="A32" s="517" t="s">
        <v>422</v>
      </c>
      <c r="B32" s="518" t="s">
        <v>486</v>
      </c>
      <c r="C32" s="819">
        <f>SUM(C22:D31)</f>
        <v>0</v>
      </c>
      <c r="D32" s="820"/>
      <c r="E32" s="819">
        <f>SUM(E22:F31)</f>
        <v>0</v>
      </c>
      <c r="F32" s="820"/>
      <c r="G32" s="819">
        <f>SUM(G22:H31)</f>
        <v>0</v>
      </c>
      <c r="H32" s="820"/>
      <c r="I32" s="819">
        <f>SUM(I22:J31)</f>
        <v>0</v>
      </c>
      <c r="J32" s="820"/>
      <c r="K32" s="819">
        <f>SUM(K22:L31)</f>
        <v>0</v>
      </c>
      <c r="L32" s="820"/>
      <c r="M32" s="819">
        <f>SUM(M22:N31)</f>
        <v>0</v>
      </c>
      <c r="N32" s="848"/>
    </row>
    <row r="33" spans="1:50" ht="12.75" customHeight="1" thickBot="1" x14ac:dyDescent="0.3">
      <c r="A33" s="508" t="s">
        <v>423</v>
      </c>
      <c r="B33" s="519" t="s">
        <v>487</v>
      </c>
      <c r="C33" s="821" t="str">
        <f>IF(C34,(C32+D32)/(C34),"")</f>
        <v/>
      </c>
      <c r="D33" s="821"/>
      <c r="E33" s="821" t="str">
        <f>IF(E34,(E32+F32)/(E34),"")</f>
        <v/>
      </c>
      <c r="F33" s="821"/>
      <c r="G33" s="821" t="str">
        <f>IF(G34,(G32+H32)/(G34),"")</f>
        <v/>
      </c>
      <c r="H33" s="821"/>
      <c r="I33" s="821" t="str">
        <f>IF(I34,(I32+J32)/(I34),"")</f>
        <v/>
      </c>
      <c r="J33" s="821"/>
      <c r="K33" s="821" t="str">
        <f>IF(K34,(K32+L32)/(K34),"")</f>
        <v/>
      </c>
      <c r="L33" s="821"/>
      <c r="M33" s="821" t="str">
        <f>IF(M34,(M32+N32)/(M34),"")</f>
        <v/>
      </c>
      <c r="N33" s="847"/>
    </row>
    <row r="34" spans="1:50" ht="3" customHeight="1" thickBot="1" x14ac:dyDescent="0.3">
      <c r="A34" s="416"/>
      <c r="B34" s="426"/>
      <c r="C34" s="427">
        <f>COUNTA(C22:D31)</f>
        <v>0</v>
      </c>
      <c r="D34" s="425"/>
      <c r="E34" s="425">
        <f>COUNTA(E22:F31)</f>
        <v>0</v>
      </c>
      <c r="F34" s="425"/>
      <c r="G34" s="425">
        <f>COUNTA(G22:H31)</f>
        <v>0</v>
      </c>
      <c r="H34" s="425"/>
      <c r="I34" s="425">
        <f>COUNTA(I22:J31)</f>
        <v>0</v>
      </c>
      <c r="J34" s="425"/>
      <c r="K34" s="425">
        <f>COUNTA(K22:L31)</f>
        <v>0</v>
      </c>
      <c r="L34" s="425"/>
      <c r="M34" s="427">
        <f>COUNTA(M22:N31)</f>
        <v>0</v>
      </c>
      <c r="N34" s="425"/>
    </row>
    <row r="35" spans="1:50" ht="12.75" customHeight="1" x14ac:dyDescent="0.25">
      <c r="A35" s="504" t="s">
        <v>424</v>
      </c>
      <c r="B35" s="520" t="s">
        <v>488</v>
      </c>
      <c r="C35" s="44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0"/>
    </row>
    <row r="36" spans="1:50" ht="12.75" customHeight="1" thickBot="1" x14ac:dyDescent="0.3">
      <c r="A36" s="508" t="s">
        <v>425</v>
      </c>
      <c r="B36" s="521" t="s">
        <v>495</v>
      </c>
      <c r="C36" s="821">
        <f>(C35+D35)/2</f>
        <v>0</v>
      </c>
      <c r="D36" s="821"/>
      <c r="E36" s="821">
        <f>(E35+F35)/2</f>
        <v>0</v>
      </c>
      <c r="F36" s="821"/>
      <c r="G36" s="821">
        <f>(G35+H35)/2</f>
        <v>0</v>
      </c>
      <c r="H36" s="821"/>
      <c r="I36" s="821">
        <f>(I35+J35)/2</f>
        <v>0</v>
      </c>
      <c r="J36" s="821"/>
      <c r="K36" s="821">
        <f>(K35+L35)/2</f>
        <v>0</v>
      </c>
      <c r="L36" s="821"/>
      <c r="M36" s="821">
        <f>(M35+N35)/2</f>
        <v>0</v>
      </c>
      <c r="N36" s="847"/>
    </row>
    <row r="37" spans="1:50" ht="3" customHeight="1" x14ac:dyDescent="0.25">
      <c r="A37" s="416"/>
      <c r="B37" s="426"/>
      <c r="C37" s="427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</row>
    <row r="38" spans="1:50" ht="13.5" x14ac:dyDescent="0.25">
      <c r="A38" s="851" t="s">
        <v>426</v>
      </c>
      <c r="B38" s="851"/>
      <c r="C38" s="851"/>
      <c r="D38" s="851"/>
      <c r="E38" s="9"/>
      <c r="F38" s="851" t="s">
        <v>427</v>
      </c>
      <c r="G38" s="851"/>
      <c r="H38" s="851"/>
      <c r="I38" s="9"/>
      <c r="J38" s="852" t="s">
        <v>428</v>
      </c>
      <c r="K38" s="852"/>
      <c r="L38" s="852"/>
      <c r="M38" s="852"/>
      <c r="N38" s="852"/>
    </row>
    <row r="39" spans="1:50" ht="3" customHeight="1" thickBot="1" x14ac:dyDescent="0.3">
      <c r="A39" s="416"/>
      <c r="B39" s="426"/>
      <c r="C39" s="427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spans="1:50" ht="11.25" customHeight="1" x14ac:dyDescent="0.25">
      <c r="A40" s="488"/>
      <c r="B40" s="489">
        <v>1</v>
      </c>
      <c r="C40" s="489">
        <v>2</v>
      </c>
      <c r="D40" s="490">
        <v>3</v>
      </c>
      <c r="E40" s="428"/>
      <c r="F40" s="534">
        <v>4</v>
      </c>
      <c r="G40" s="535">
        <v>5</v>
      </c>
      <c r="H40" s="535">
        <v>6</v>
      </c>
      <c r="I40" s="429"/>
      <c r="J40" s="429"/>
      <c r="K40" s="536">
        <v>7</v>
      </c>
      <c r="L40" s="429"/>
      <c r="M40" s="429"/>
      <c r="N40" s="429"/>
    </row>
    <row r="41" spans="1:50" ht="13.5" customHeight="1" x14ac:dyDescent="0.25">
      <c r="A41" s="491" t="s">
        <v>186</v>
      </c>
      <c r="B41" s="492" t="s">
        <v>445</v>
      </c>
      <c r="C41" s="493" t="s">
        <v>446</v>
      </c>
      <c r="D41" s="494" t="s">
        <v>447</v>
      </c>
      <c r="E41" s="424"/>
      <c r="F41" s="498" t="s">
        <v>448</v>
      </c>
      <c r="G41" s="499" t="s">
        <v>449</v>
      </c>
      <c r="H41" s="500" t="s">
        <v>450</v>
      </c>
      <c r="I41" s="424"/>
      <c r="J41" s="424"/>
      <c r="K41" s="502" t="s">
        <v>444</v>
      </c>
      <c r="L41" s="610"/>
      <c r="M41" s="424"/>
      <c r="N41" s="424"/>
    </row>
    <row r="42" spans="1:50" ht="9.75" customHeight="1" thickBot="1" x14ac:dyDescent="0.3">
      <c r="A42" s="495"/>
      <c r="B42" s="496" t="s">
        <v>451</v>
      </c>
      <c r="C42" s="496" t="s">
        <v>451</v>
      </c>
      <c r="D42" s="497" t="s">
        <v>451</v>
      </c>
      <c r="E42" s="457"/>
      <c r="F42" s="501" t="s">
        <v>451</v>
      </c>
      <c r="G42" s="496" t="s">
        <v>451</v>
      </c>
      <c r="H42" s="497" t="s">
        <v>451</v>
      </c>
      <c r="I42" s="424"/>
      <c r="J42" s="424"/>
      <c r="K42" s="503" t="s">
        <v>443</v>
      </c>
      <c r="L42" s="611"/>
      <c r="M42" s="424"/>
      <c r="N42" s="424"/>
    </row>
    <row r="43" spans="1:50" ht="12.75" customHeight="1" x14ac:dyDescent="0.25">
      <c r="A43" s="552">
        <f>D12</f>
        <v>17</v>
      </c>
      <c r="B43" s="458"/>
      <c r="C43" s="458"/>
      <c r="D43" s="459"/>
      <c r="E43" s="424"/>
      <c r="F43" s="419">
        <v>95</v>
      </c>
      <c r="G43" s="418">
        <v>5</v>
      </c>
      <c r="H43" s="455"/>
      <c r="I43" s="424"/>
      <c r="J43" s="424"/>
      <c r="K43" s="456">
        <v>0.25</v>
      </c>
      <c r="L43" s="424"/>
      <c r="M43" s="424"/>
      <c r="N43" s="424"/>
    </row>
    <row r="44" spans="1:50" ht="12.75" customHeight="1" x14ac:dyDescent="0.25">
      <c r="A44" s="491">
        <f>F12</f>
        <v>0</v>
      </c>
      <c r="B44" s="431"/>
      <c r="C44" s="431"/>
      <c r="D44" s="432"/>
      <c r="E44" s="424"/>
      <c r="F44" s="97"/>
      <c r="G44" s="96"/>
      <c r="H44" s="106"/>
      <c r="I44" s="424"/>
      <c r="J44" s="424"/>
      <c r="K44" s="436"/>
      <c r="L44" s="424"/>
      <c r="M44" s="424"/>
      <c r="N44" s="424"/>
    </row>
    <row r="45" spans="1:50" ht="12.75" customHeight="1" x14ac:dyDescent="0.25">
      <c r="A45" s="491">
        <f>H12</f>
        <v>0</v>
      </c>
      <c r="B45" s="431"/>
      <c r="C45" s="431"/>
      <c r="D45" s="432"/>
      <c r="E45" s="424"/>
      <c r="F45" s="97"/>
      <c r="G45" s="96"/>
      <c r="H45" s="106"/>
      <c r="I45" s="424"/>
      <c r="J45" s="424"/>
      <c r="K45" s="436"/>
      <c r="L45" s="424"/>
      <c r="M45" s="424"/>
      <c r="N45" s="424"/>
    </row>
    <row r="46" spans="1:50" ht="12.75" customHeight="1" x14ac:dyDescent="0.25">
      <c r="A46" s="491">
        <f>J12</f>
        <v>0</v>
      </c>
      <c r="B46" s="431"/>
      <c r="C46" s="431"/>
      <c r="D46" s="432"/>
      <c r="E46" s="424"/>
      <c r="F46" s="473"/>
      <c r="G46" s="431"/>
      <c r="H46" s="432"/>
      <c r="I46" s="424"/>
      <c r="J46" s="424"/>
      <c r="K46" s="436"/>
      <c r="L46" s="424"/>
      <c r="M46" s="424"/>
      <c r="N46" s="424"/>
    </row>
    <row r="47" spans="1:50" ht="12.75" customHeight="1" x14ac:dyDescent="0.25">
      <c r="A47" s="491">
        <f>L12</f>
        <v>0</v>
      </c>
      <c r="B47" s="431"/>
      <c r="C47" s="431"/>
      <c r="D47" s="432"/>
      <c r="E47" s="424"/>
      <c r="F47" s="473"/>
      <c r="G47" s="431"/>
      <c r="H47" s="432"/>
      <c r="I47" s="424"/>
      <c r="J47" s="424"/>
      <c r="K47" s="436"/>
      <c r="L47" s="424"/>
      <c r="M47" s="424"/>
      <c r="N47" s="424"/>
    </row>
    <row r="48" spans="1:50" ht="12.75" customHeight="1" thickBot="1" x14ac:dyDescent="0.3">
      <c r="A48" s="554">
        <f>N12</f>
        <v>0</v>
      </c>
      <c r="B48" s="433"/>
      <c r="C48" s="433"/>
      <c r="D48" s="434"/>
      <c r="E48" s="424"/>
      <c r="F48" s="474"/>
      <c r="G48" s="433"/>
      <c r="H48" s="434"/>
      <c r="I48" s="424"/>
      <c r="J48" s="424"/>
      <c r="K48" s="437"/>
      <c r="L48" s="424"/>
      <c r="M48" s="424"/>
      <c r="N48" s="424"/>
    </row>
    <row r="49" spans="1:20" s="26" customFormat="1" ht="3" customHeight="1" x14ac:dyDescent="0.2">
      <c r="A49"/>
      <c r="B49" s="415"/>
      <c r="J49"/>
      <c r="N49" s="159"/>
    </row>
    <row r="50" spans="1:20" s="26" customFormat="1" ht="13.5" customHeight="1" x14ac:dyDescent="0.25">
      <c r="A50" s="441" t="s">
        <v>429</v>
      </c>
      <c r="B50" s="440"/>
      <c r="C50" s="440"/>
      <c r="D50" s="440"/>
      <c r="E50" s="440"/>
      <c r="F50" s="440"/>
      <c r="G50" s="440"/>
      <c r="H50" s="440"/>
      <c r="I50" s="440"/>
      <c r="J50" s="440"/>
      <c r="K50" s="440"/>
      <c r="L50" s="440"/>
      <c r="M50" s="440"/>
      <c r="N50" s="441"/>
      <c r="O50" s="440"/>
      <c r="P50" s="440"/>
      <c r="Q50" s="440"/>
      <c r="R50" s="440"/>
      <c r="S50" s="440"/>
      <c r="T50" s="440"/>
    </row>
    <row r="51" spans="1:20" s="26" customFormat="1" ht="3" customHeight="1" thickBot="1" x14ac:dyDescent="0.25">
      <c r="A51"/>
      <c r="B51" s="415"/>
      <c r="J51"/>
      <c r="N51" s="159"/>
    </row>
    <row r="52" spans="1:20" s="26" customFormat="1" ht="11.25" customHeight="1" x14ac:dyDescent="0.25">
      <c r="A52" s="553"/>
      <c r="B52" s="523">
        <v>8</v>
      </c>
      <c r="C52" s="523">
        <v>9</v>
      </c>
      <c r="D52" s="524">
        <v>10</v>
      </c>
      <c r="E52" s="824">
        <v>11</v>
      </c>
      <c r="F52" s="825"/>
      <c r="G52" s="523">
        <v>12</v>
      </c>
      <c r="H52" s="524">
        <v>13</v>
      </c>
      <c r="I52" s="523">
        <v>14</v>
      </c>
      <c r="J52" s="824">
        <v>15</v>
      </c>
      <c r="K52" s="825"/>
      <c r="L52" s="523">
        <v>16</v>
      </c>
      <c r="M52" s="824">
        <v>17</v>
      </c>
      <c r="N52" s="854"/>
    </row>
    <row r="53" spans="1:20" s="26" customFormat="1" ht="39.75" customHeight="1" x14ac:dyDescent="0.25">
      <c r="A53" s="491" t="s">
        <v>430</v>
      </c>
      <c r="B53" s="525" t="s">
        <v>431</v>
      </c>
      <c r="C53" s="525" t="s">
        <v>432</v>
      </c>
      <c r="D53" s="525" t="s">
        <v>433</v>
      </c>
      <c r="E53" s="826" t="s">
        <v>434</v>
      </c>
      <c r="F53" s="827"/>
      <c r="G53" s="525" t="s">
        <v>435</v>
      </c>
      <c r="H53" s="525" t="s">
        <v>436</v>
      </c>
      <c r="I53" s="526" t="s">
        <v>437</v>
      </c>
      <c r="J53" s="857" t="s">
        <v>438</v>
      </c>
      <c r="K53" s="827"/>
      <c r="L53" s="525" t="s">
        <v>439</v>
      </c>
      <c r="M53" s="826" t="s">
        <v>440</v>
      </c>
      <c r="N53" s="855"/>
    </row>
    <row r="54" spans="1:20" s="26" customFormat="1" ht="12" customHeight="1" x14ac:dyDescent="0.25">
      <c r="A54" s="522"/>
      <c r="B54" s="527" t="s">
        <v>441</v>
      </c>
      <c r="C54" s="527" t="s">
        <v>442</v>
      </c>
      <c r="D54" s="527" t="s">
        <v>452</v>
      </c>
      <c r="E54" s="828" t="s">
        <v>453</v>
      </c>
      <c r="F54" s="829"/>
      <c r="G54" s="527" t="s">
        <v>454</v>
      </c>
      <c r="H54" s="527" t="s">
        <v>455</v>
      </c>
      <c r="I54" s="528" t="s">
        <v>456</v>
      </c>
      <c r="J54" s="828" t="s">
        <v>457</v>
      </c>
      <c r="K54" s="829"/>
      <c r="L54" s="527" t="s">
        <v>459</v>
      </c>
      <c r="M54" s="828" t="s">
        <v>458</v>
      </c>
      <c r="N54" s="856"/>
    </row>
    <row r="55" spans="1:20" s="26" customFormat="1" ht="11.1" customHeight="1" x14ac:dyDescent="0.2">
      <c r="A55" s="529"/>
      <c r="B55" s="530"/>
      <c r="C55" s="530"/>
      <c r="D55" s="530"/>
      <c r="E55" s="849" t="s">
        <v>460</v>
      </c>
      <c r="F55" s="850"/>
      <c r="G55" s="530"/>
      <c r="H55" s="530"/>
      <c r="I55" s="531" t="s">
        <v>496</v>
      </c>
      <c r="J55" s="849" t="s">
        <v>461</v>
      </c>
      <c r="K55" s="850"/>
      <c r="L55" s="532" t="s">
        <v>462</v>
      </c>
      <c r="M55" s="849" t="s">
        <v>463</v>
      </c>
      <c r="N55" s="853"/>
    </row>
    <row r="56" spans="1:20" s="26" customFormat="1" ht="11.1" customHeight="1" thickBot="1" x14ac:dyDescent="0.25">
      <c r="A56" s="557"/>
      <c r="B56" s="558" t="s">
        <v>464</v>
      </c>
      <c r="C56" s="558" t="s">
        <v>464</v>
      </c>
      <c r="D56" s="558" t="s">
        <v>464</v>
      </c>
      <c r="E56" s="830" t="s">
        <v>465</v>
      </c>
      <c r="F56" s="831"/>
      <c r="G56" s="558" t="s">
        <v>464</v>
      </c>
      <c r="H56" s="558" t="s">
        <v>464</v>
      </c>
      <c r="I56" s="559" t="s">
        <v>465</v>
      </c>
      <c r="J56" s="830" t="s">
        <v>465</v>
      </c>
      <c r="K56" s="860"/>
      <c r="L56" s="559" t="s">
        <v>465</v>
      </c>
      <c r="M56" s="830" t="s">
        <v>465</v>
      </c>
      <c r="N56" s="863"/>
    </row>
    <row r="57" spans="1:20" s="26" customFormat="1" ht="12.75" customHeight="1" x14ac:dyDescent="0.25">
      <c r="A57" s="537">
        <f>D12</f>
        <v>17</v>
      </c>
      <c r="B57" s="470">
        <v>3</v>
      </c>
      <c r="C57" s="481">
        <f>C$18</f>
        <v>0</v>
      </c>
      <c r="D57" s="481" t="str">
        <f>$C$33</f>
        <v/>
      </c>
      <c r="E57" s="822" t="e">
        <f t="shared" ref="E57:E62" si="0">IF(A57,B57*C57*D57,"")</f>
        <v>#VALUE!</v>
      </c>
      <c r="F57" s="822"/>
      <c r="G57" s="481">
        <f>$C$20</f>
        <v>0</v>
      </c>
      <c r="H57" s="481">
        <f>$C$36</f>
        <v>0</v>
      </c>
      <c r="I57" s="481">
        <f t="shared" ref="I57:I62" si="1">B57*G57*H57</f>
        <v>0</v>
      </c>
      <c r="J57" s="822" t="e">
        <f t="shared" ref="J57:J62" si="2">IF(A57,E57+I57,"")</f>
        <v>#VALUE!</v>
      </c>
      <c r="K57" s="822"/>
      <c r="L57" s="482">
        <f t="shared" ref="L57:L62" si="3">K43</f>
        <v>0.25</v>
      </c>
      <c r="M57" s="861" t="e">
        <f t="shared" ref="M57:M62" si="4">IF(A57,J57+L57,"")</f>
        <v>#VALUE!</v>
      </c>
      <c r="N57" s="862"/>
    </row>
    <row r="58" spans="1:20" s="26" customFormat="1" ht="12" customHeight="1" x14ac:dyDescent="0.25">
      <c r="A58" s="491">
        <f>F12</f>
        <v>0</v>
      </c>
      <c r="B58" s="417"/>
      <c r="C58" s="483">
        <f>E$18</f>
        <v>0</v>
      </c>
      <c r="D58" s="483" t="str">
        <f>$E$33</f>
        <v/>
      </c>
      <c r="E58" s="823" t="str">
        <f t="shared" si="0"/>
        <v/>
      </c>
      <c r="F58" s="823"/>
      <c r="G58" s="483">
        <f>$E$20</f>
        <v>0</v>
      </c>
      <c r="H58" s="483">
        <f>$E$36</f>
        <v>0</v>
      </c>
      <c r="I58" s="483">
        <f t="shared" si="1"/>
        <v>0</v>
      </c>
      <c r="J58" s="823" t="str">
        <f t="shared" si="2"/>
        <v/>
      </c>
      <c r="K58" s="823"/>
      <c r="L58" s="484">
        <f t="shared" si="3"/>
        <v>0</v>
      </c>
      <c r="M58" s="858" t="str">
        <f t="shared" si="4"/>
        <v/>
      </c>
      <c r="N58" s="859"/>
    </row>
    <row r="59" spans="1:20" s="26" customFormat="1" ht="12" customHeight="1" x14ac:dyDescent="0.25">
      <c r="A59" s="491">
        <f>H12</f>
        <v>0</v>
      </c>
      <c r="B59" s="417"/>
      <c r="C59" s="483">
        <f>G$18</f>
        <v>0</v>
      </c>
      <c r="D59" s="483" t="str">
        <f>$G$33</f>
        <v/>
      </c>
      <c r="E59" s="823" t="str">
        <f t="shared" si="0"/>
        <v/>
      </c>
      <c r="F59" s="823"/>
      <c r="G59" s="483">
        <f>$G$20</f>
        <v>0</v>
      </c>
      <c r="H59" s="483">
        <f>$G$36</f>
        <v>0</v>
      </c>
      <c r="I59" s="483">
        <f t="shared" si="1"/>
        <v>0</v>
      </c>
      <c r="J59" s="823" t="str">
        <f t="shared" si="2"/>
        <v/>
      </c>
      <c r="K59" s="823"/>
      <c r="L59" s="484">
        <f t="shared" si="3"/>
        <v>0</v>
      </c>
      <c r="M59" s="858" t="str">
        <f t="shared" si="4"/>
        <v/>
      </c>
      <c r="N59" s="859"/>
    </row>
    <row r="60" spans="1:20" ht="12" customHeight="1" x14ac:dyDescent="0.25">
      <c r="A60" s="491">
        <f>J12</f>
        <v>0</v>
      </c>
      <c r="B60" s="417"/>
      <c r="C60" s="483">
        <f>I$18</f>
        <v>0</v>
      </c>
      <c r="D60" s="483" t="str">
        <f>$I$33</f>
        <v/>
      </c>
      <c r="E60" s="823" t="str">
        <f t="shared" si="0"/>
        <v/>
      </c>
      <c r="F60" s="823"/>
      <c r="G60" s="483">
        <f>$I$20</f>
        <v>0</v>
      </c>
      <c r="H60" s="483">
        <f>$I$36</f>
        <v>0</v>
      </c>
      <c r="I60" s="483">
        <f t="shared" si="1"/>
        <v>0</v>
      </c>
      <c r="J60" s="823" t="str">
        <f t="shared" si="2"/>
        <v/>
      </c>
      <c r="K60" s="823"/>
      <c r="L60" s="484">
        <f t="shared" si="3"/>
        <v>0</v>
      </c>
      <c r="M60" s="858" t="str">
        <f t="shared" si="4"/>
        <v/>
      </c>
      <c r="N60" s="859"/>
    </row>
    <row r="61" spans="1:20" ht="12" customHeight="1" x14ac:dyDescent="0.25">
      <c r="A61" s="491">
        <f>L12</f>
        <v>0</v>
      </c>
      <c r="B61" s="417"/>
      <c r="C61" s="483">
        <f>K$18</f>
        <v>0</v>
      </c>
      <c r="D61" s="483" t="str">
        <f>$K$33</f>
        <v/>
      </c>
      <c r="E61" s="823" t="str">
        <f t="shared" si="0"/>
        <v/>
      </c>
      <c r="F61" s="823"/>
      <c r="G61" s="483">
        <f>$K$20</f>
        <v>0</v>
      </c>
      <c r="H61" s="483">
        <f>$K$36</f>
        <v>0</v>
      </c>
      <c r="I61" s="483">
        <f t="shared" si="1"/>
        <v>0</v>
      </c>
      <c r="J61" s="823" t="str">
        <f t="shared" si="2"/>
        <v/>
      </c>
      <c r="K61" s="823"/>
      <c r="L61" s="484">
        <f t="shared" si="3"/>
        <v>0</v>
      </c>
      <c r="M61" s="858" t="str">
        <f t="shared" si="4"/>
        <v/>
      </c>
      <c r="N61" s="859"/>
    </row>
    <row r="62" spans="1:20" ht="12" customHeight="1" thickBot="1" x14ac:dyDescent="0.25">
      <c r="A62" s="501">
        <f>N12</f>
        <v>0</v>
      </c>
      <c r="B62" s="469"/>
      <c r="C62" s="485">
        <f>M$18</f>
        <v>0</v>
      </c>
      <c r="D62" s="486" t="str">
        <f>$M$33</f>
        <v/>
      </c>
      <c r="E62" s="868" t="str">
        <f t="shared" si="0"/>
        <v/>
      </c>
      <c r="F62" s="868"/>
      <c r="G62" s="486">
        <f>$M$20</f>
        <v>0</v>
      </c>
      <c r="H62" s="486">
        <f>$M$36</f>
        <v>0</v>
      </c>
      <c r="I62" s="486">
        <f t="shared" si="1"/>
        <v>0</v>
      </c>
      <c r="J62" s="868" t="str">
        <f t="shared" si="2"/>
        <v/>
      </c>
      <c r="K62" s="868"/>
      <c r="L62" s="487">
        <f t="shared" si="3"/>
        <v>0</v>
      </c>
      <c r="M62" s="866" t="str">
        <f t="shared" si="4"/>
        <v/>
      </c>
      <c r="N62" s="867"/>
    </row>
    <row r="63" spans="1:20" ht="12" customHeight="1" thickBot="1" x14ac:dyDescent="0.25">
      <c r="L63" s="556" t="s">
        <v>466</v>
      </c>
      <c r="M63" s="869" t="e">
        <f>SUM(M57:N62)</f>
        <v>#VALUE!</v>
      </c>
      <c r="N63" s="870"/>
    </row>
    <row r="64" spans="1:20" ht="3" customHeight="1" x14ac:dyDescent="0.2"/>
    <row r="65" spans="1:23" ht="12" customHeight="1" x14ac:dyDescent="0.25">
      <c r="A65" s="439" t="s">
        <v>467</v>
      </c>
      <c r="E65" s="439" t="s">
        <v>471</v>
      </c>
      <c r="F65" s="438"/>
      <c r="G65" s="438"/>
      <c r="H65" s="438"/>
      <c r="I65" s="439" t="s">
        <v>471</v>
      </c>
      <c r="J65" s="438"/>
      <c r="K65" s="438"/>
      <c r="L65" s="438"/>
      <c r="M65" s="439" t="s">
        <v>477</v>
      </c>
    </row>
    <row r="66" spans="1:23" ht="12" customHeight="1" x14ac:dyDescent="0.25">
      <c r="A66" s="439" t="s">
        <v>468</v>
      </c>
      <c r="E66" s="439" t="s">
        <v>472</v>
      </c>
      <c r="F66" s="438"/>
      <c r="G66" s="438"/>
      <c r="H66" s="438"/>
      <c r="I66" s="439" t="s">
        <v>473</v>
      </c>
      <c r="J66" s="438"/>
      <c r="K66" s="438"/>
      <c r="L66" s="438"/>
      <c r="M66" s="439" t="s">
        <v>478</v>
      </c>
    </row>
    <row r="67" spans="1:23" ht="3" customHeight="1" thickBot="1" x14ac:dyDescent="0.25"/>
    <row r="68" spans="1:23" ht="11.25" customHeight="1" x14ac:dyDescent="0.25">
      <c r="A68" s="538"/>
      <c r="B68" s="845">
        <v>18</v>
      </c>
      <c r="C68" s="846"/>
      <c r="E68" s="537">
        <v>19</v>
      </c>
      <c r="F68" s="523">
        <v>20</v>
      </c>
      <c r="G68" s="539">
        <v>21</v>
      </c>
      <c r="H68" s="460"/>
      <c r="I68" s="537">
        <v>22</v>
      </c>
      <c r="J68" s="523">
        <v>23</v>
      </c>
      <c r="K68" s="539">
        <v>24</v>
      </c>
      <c r="M68" s="537">
        <v>25</v>
      </c>
      <c r="N68" s="539">
        <v>26</v>
      </c>
    </row>
    <row r="69" spans="1:23" ht="12" customHeight="1" x14ac:dyDescent="0.25">
      <c r="A69" s="491" t="s">
        <v>430</v>
      </c>
      <c r="B69" s="832" t="s">
        <v>469</v>
      </c>
      <c r="C69" s="833"/>
      <c r="E69" s="541" t="s">
        <v>171</v>
      </c>
      <c r="F69" s="542" t="s">
        <v>172</v>
      </c>
      <c r="G69" s="543" t="s">
        <v>179</v>
      </c>
      <c r="H69" s="461"/>
      <c r="I69" s="541" t="s">
        <v>476</v>
      </c>
      <c r="J69" s="542" t="s">
        <v>474</v>
      </c>
      <c r="K69" s="543" t="s">
        <v>475</v>
      </c>
      <c r="M69" s="541" t="s">
        <v>1</v>
      </c>
      <c r="N69" s="543" t="s">
        <v>1</v>
      </c>
    </row>
    <row r="70" spans="1:23" ht="9" customHeight="1" x14ac:dyDescent="0.2">
      <c r="A70" s="540"/>
      <c r="B70" s="834" t="s">
        <v>470</v>
      </c>
      <c r="C70" s="835"/>
      <c r="E70" s="544" t="s">
        <v>482</v>
      </c>
      <c r="F70" s="545" t="s">
        <v>483</v>
      </c>
      <c r="G70" s="546" t="s">
        <v>480</v>
      </c>
      <c r="H70" s="462"/>
      <c r="I70" s="544" t="s">
        <v>484</v>
      </c>
      <c r="J70" s="545" t="s">
        <v>485</v>
      </c>
      <c r="K70" s="546" t="s">
        <v>481</v>
      </c>
      <c r="M70" s="549" t="s">
        <v>53</v>
      </c>
      <c r="N70" s="550"/>
    </row>
    <row r="71" spans="1:23" ht="10.5" customHeight="1" thickBot="1" x14ac:dyDescent="0.25">
      <c r="A71" s="551"/>
      <c r="B71" s="864" t="s">
        <v>465</v>
      </c>
      <c r="C71" s="865"/>
      <c r="E71" s="547" t="s">
        <v>465</v>
      </c>
      <c r="F71" s="533" t="s">
        <v>465</v>
      </c>
      <c r="G71" s="548" t="s">
        <v>465</v>
      </c>
      <c r="H71" s="14"/>
      <c r="I71" s="547" t="s">
        <v>465</v>
      </c>
      <c r="J71" s="533" t="s">
        <v>465</v>
      </c>
      <c r="K71" s="548" t="s">
        <v>465</v>
      </c>
      <c r="M71" s="547" t="s">
        <v>465</v>
      </c>
      <c r="N71" s="548" t="s">
        <v>465</v>
      </c>
    </row>
    <row r="72" spans="1:23" ht="12" customHeight="1" thickBot="1" x14ac:dyDescent="0.3">
      <c r="A72" s="552">
        <f>D12</f>
        <v>17</v>
      </c>
      <c r="B72" s="817" t="e">
        <f t="shared" ref="B72:B77" si="5">IF(A72,M57/1.04,"")</f>
        <v>#VALUE!</v>
      </c>
      <c r="C72" s="818"/>
      <c r="E72" s="475" t="str">
        <f t="shared" ref="E72:E77" si="6">IF(B43,B72*B43/100,"")</f>
        <v/>
      </c>
      <c r="F72" s="476" t="str">
        <f t="shared" ref="F72:F77" si="7">IF(C43,B72*C43/100,"")</f>
        <v/>
      </c>
      <c r="G72" s="477" t="str">
        <f t="shared" ref="G72:G77" si="8">IF(D43,B72*D43/100,"")</f>
        <v/>
      </c>
      <c r="I72" s="475" t="e">
        <f t="shared" ref="I72:I77" si="9">IF(F43,B72*F43/100,"")</f>
        <v>#VALUE!</v>
      </c>
      <c r="J72" s="476" t="e">
        <f t="shared" ref="J72:J77" si="10">IF(G43,B72*G43/100,"")</f>
        <v>#VALUE!</v>
      </c>
      <c r="K72" s="477" t="str">
        <f t="shared" ref="K72:K77" si="11">IF(H43,B72*H43/100,"")</f>
        <v/>
      </c>
      <c r="M72" s="480" t="e">
        <f>M78*M73/100</f>
        <v>#VALUE!</v>
      </c>
      <c r="N72" s="480" t="e">
        <f>M78*N73/100</f>
        <v>#VALUE!</v>
      </c>
    </row>
    <row r="73" spans="1:23" ht="12" customHeight="1" x14ac:dyDescent="0.25">
      <c r="A73" s="491">
        <f>F12</f>
        <v>0</v>
      </c>
      <c r="B73" s="817" t="str">
        <f t="shared" si="5"/>
        <v/>
      </c>
      <c r="C73" s="818"/>
      <c r="E73" s="475" t="str">
        <f t="shared" si="6"/>
        <v/>
      </c>
      <c r="F73" s="476" t="str">
        <f t="shared" si="7"/>
        <v/>
      </c>
      <c r="G73" s="477" t="str">
        <f t="shared" si="8"/>
        <v/>
      </c>
      <c r="I73" s="475" t="str">
        <f t="shared" si="9"/>
        <v/>
      </c>
      <c r="J73" s="476" t="str">
        <f t="shared" si="10"/>
        <v/>
      </c>
      <c r="K73" s="477" t="str">
        <f t="shared" si="11"/>
        <v/>
      </c>
      <c r="L73" s="471" t="s">
        <v>497</v>
      </c>
      <c r="M73" s="472">
        <v>100</v>
      </c>
      <c r="N73" s="472"/>
    </row>
    <row r="74" spans="1:23" ht="12" customHeight="1" x14ac:dyDescent="0.25">
      <c r="A74" s="491">
        <f>H12</f>
        <v>0</v>
      </c>
      <c r="B74" s="817" t="str">
        <f t="shared" si="5"/>
        <v/>
      </c>
      <c r="C74" s="818"/>
      <c r="E74" s="475" t="str">
        <f t="shared" si="6"/>
        <v/>
      </c>
      <c r="F74" s="476" t="str">
        <f t="shared" si="7"/>
        <v/>
      </c>
      <c r="G74" s="477" t="str">
        <f t="shared" si="8"/>
        <v/>
      </c>
      <c r="I74" s="475" t="str">
        <f t="shared" si="9"/>
        <v/>
      </c>
      <c r="J74" s="476" t="str">
        <f t="shared" si="10"/>
        <v/>
      </c>
      <c r="K74" s="477" t="str">
        <f t="shared" si="11"/>
        <v/>
      </c>
    </row>
    <row r="75" spans="1:23" ht="12" customHeight="1" x14ac:dyDescent="0.25">
      <c r="A75" s="491">
        <f>J12</f>
        <v>0</v>
      </c>
      <c r="B75" s="817" t="str">
        <f t="shared" si="5"/>
        <v/>
      </c>
      <c r="C75" s="818"/>
      <c r="E75" s="475" t="str">
        <f t="shared" si="6"/>
        <v/>
      </c>
      <c r="F75" s="476" t="str">
        <f t="shared" si="7"/>
        <v/>
      </c>
      <c r="G75" s="477" t="str">
        <f t="shared" si="8"/>
        <v/>
      </c>
      <c r="I75" s="475" t="str">
        <f t="shared" si="9"/>
        <v/>
      </c>
      <c r="J75" s="476" t="str">
        <f t="shared" si="10"/>
        <v/>
      </c>
      <c r="K75" s="477" t="str">
        <f t="shared" si="11"/>
        <v/>
      </c>
    </row>
    <row r="76" spans="1:23" ht="12" customHeight="1" x14ac:dyDescent="0.25">
      <c r="A76" s="491">
        <f>L12</f>
        <v>0</v>
      </c>
      <c r="B76" s="817" t="str">
        <f t="shared" si="5"/>
        <v/>
      </c>
      <c r="C76" s="818"/>
      <c r="E76" s="475" t="str">
        <f t="shared" si="6"/>
        <v/>
      </c>
      <c r="F76" s="476" t="str">
        <f t="shared" si="7"/>
        <v/>
      </c>
      <c r="G76" s="477" t="str">
        <f t="shared" si="8"/>
        <v/>
      </c>
      <c r="I76" s="475" t="str">
        <f t="shared" si="9"/>
        <v/>
      </c>
      <c r="J76" s="476" t="str">
        <f t="shared" si="10"/>
        <v/>
      </c>
      <c r="K76" s="477" t="str">
        <f t="shared" si="11"/>
        <v/>
      </c>
      <c r="M76" s="439" t="s">
        <v>479</v>
      </c>
    </row>
    <row r="77" spans="1:23" ht="12" customHeight="1" thickBot="1" x14ac:dyDescent="0.3">
      <c r="A77" s="554">
        <f>N12</f>
        <v>0</v>
      </c>
      <c r="B77" s="817" t="str">
        <f t="shared" si="5"/>
        <v/>
      </c>
      <c r="C77" s="818"/>
      <c r="E77" s="475" t="str">
        <f t="shared" si="6"/>
        <v/>
      </c>
      <c r="F77" s="476" t="str">
        <f t="shared" si="7"/>
        <v/>
      </c>
      <c r="G77" s="477" t="str">
        <f t="shared" si="8"/>
        <v/>
      </c>
      <c r="I77" s="475" t="str">
        <f t="shared" si="9"/>
        <v/>
      </c>
      <c r="J77" s="476" t="str">
        <f t="shared" si="10"/>
        <v/>
      </c>
      <c r="K77" s="477" t="str">
        <f t="shared" si="11"/>
        <v/>
      </c>
      <c r="M77" s="830" t="s">
        <v>465</v>
      </c>
      <c r="N77" s="831"/>
    </row>
    <row r="78" spans="1:23" ht="12" customHeight="1" thickBot="1" x14ac:dyDescent="0.25">
      <c r="A78" s="555" t="s">
        <v>466</v>
      </c>
      <c r="B78" s="871" t="e">
        <f>SUM(B72:B77)</f>
        <v>#VALUE!</v>
      </c>
      <c r="C78" s="872"/>
      <c r="E78" s="478">
        <f>SUM(E72:E77)</f>
        <v>0</v>
      </c>
      <c r="F78" s="478">
        <f>SUM(F72:F77)</f>
        <v>0</v>
      </c>
      <c r="G78" s="479">
        <f>SUM(G72:G77)</f>
        <v>0</v>
      </c>
      <c r="I78" s="479" t="e">
        <f>SUM(I72:I77)</f>
        <v>#VALUE!</v>
      </c>
      <c r="J78" s="479" t="e">
        <f>SUM(J72:J77)</f>
        <v>#VALUE!</v>
      </c>
      <c r="K78" s="479">
        <f>SUM(K72:K77)</f>
        <v>0</v>
      </c>
      <c r="L78" s="446"/>
      <c r="M78" s="873" t="e">
        <f>E78+F78+G78+I78+J78+K78</f>
        <v>#VALUE!</v>
      </c>
      <c r="N78" s="874"/>
      <c r="O78" s="446"/>
      <c r="P78" s="447"/>
      <c r="Q78" s="447"/>
      <c r="R78" s="448"/>
      <c r="S78" s="449"/>
      <c r="T78" s="450"/>
      <c r="U78" s="451"/>
      <c r="V78" s="9"/>
      <c r="W78" s="9"/>
    </row>
    <row r="79" spans="1:23" ht="12" customHeight="1" x14ac:dyDescent="0.2">
      <c r="L79" s="446"/>
      <c r="M79" s="446"/>
      <c r="N79" s="446"/>
      <c r="O79" s="446"/>
      <c r="P79" s="447"/>
      <c r="Q79" s="447"/>
      <c r="R79" s="448"/>
      <c r="S79" s="449"/>
      <c r="T79" s="450"/>
      <c r="U79" s="451"/>
      <c r="V79" s="9"/>
      <c r="W79" s="9"/>
    </row>
    <row r="80" spans="1:23" ht="12" customHeight="1" x14ac:dyDescent="0.2">
      <c r="L80" s="446"/>
      <c r="O80" s="446"/>
      <c r="P80" s="447"/>
      <c r="Q80" s="447"/>
      <c r="R80" s="448"/>
      <c r="S80" s="449"/>
      <c r="T80" s="450"/>
      <c r="U80" s="451"/>
      <c r="V80" s="9"/>
      <c r="W80" s="9"/>
    </row>
    <row r="81" spans="12:23" ht="12" customHeight="1" x14ac:dyDescent="0.2">
      <c r="L81" s="446"/>
      <c r="M81" s="446"/>
      <c r="N81" s="446"/>
      <c r="O81" s="446"/>
      <c r="P81" s="447"/>
      <c r="Q81" s="447"/>
      <c r="R81" s="448"/>
      <c r="S81" s="449"/>
      <c r="T81" s="450"/>
      <c r="U81" s="451"/>
      <c r="V81" s="452"/>
      <c r="W81" s="9"/>
    </row>
    <row r="82" spans="12:23" ht="12" customHeight="1" x14ac:dyDescent="0.2">
      <c r="L82" s="446"/>
      <c r="M82" s="446"/>
      <c r="N82" s="446"/>
      <c r="O82" s="446"/>
      <c r="P82" s="447"/>
      <c r="Q82" s="447"/>
      <c r="R82" s="448"/>
      <c r="S82" s="449"/>
      <c r="T82" s="450"/>
      <c r="U82" s="451"/>
      <c r="V82" s="452"/>
      <c r="W82" s="9"/>
    </row>
    <row r="83" spans="12:23" ht="12" customHeight="1" x14ac:dyDescent="0.2">
      <c r="L83" s="446"/>
      <c r="M83" s="446"/>
      <c r="N83" s="446"/>
      <c r="O83" s="446"/>
      <c r="P83" s="447"/>
      <c r="Q83" s="447"/>
      <c r="R83" s="448"/>
      <c r="S83" s="449"/>
      <c r="T83" s="450"/>
      <c r="U83" s="451"/>
      <c r="V83" s="452"/>
      <c r="W83" s="9"/>
    </row>
    <row r="84" spans="12:23" ht="12" customHeight="1" x14ac:dyDescent="0.2">
      <c r="L84" s="9"/>
      <c r="M84" s="9"/>
      <c r="N84" s="9"/>
      <c r="O84" s="9"/>
      <c r="P84" s="453"/>
      <c r="Q84" s="453"/>
      <c r="R84" s="9"/>
      <c r="S84" s="463"/>
      <c r="T84" s="454"/>
      <c r="U84" s="464"/>
      <c r="V84" s="9"/>
      <c r="W84" s="9"/>
    </row>
    <row r="85" spans="12:23" ht="12" customHeight="1" x14ac:dyDescent="0.2"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</row>
    <row r="86" spans="12:23" ht="12" customHeight="1" x14ac:dyDescent="0.2"/>
    <row r="87" spans="12:23" ht="12" customHeight="1" x14ac:dyDescent="0.2"/>
    <row r="88" spans="12:23" ht="12" customHeight="1" x14ac:dyDescent="0.2"/>
    <row r="89" spans="12:23" ht="12" customHeight="1" x14ac:dyDescent="0.2"/>
    <row r="90" spans="12:23" ht="12" customHeight="1" x14ac:dyDescent="0.2"/>
    <row r="91" spans="12:23" ht="12" customHeight="1" x14ac:dyDescent="0.2"/>
    <row r="92" spans="12:23" ht="12" customHeight="1" x14ac:dyDescent="0.2"/>
    <row r="93" spans="12:23" ht="12" customHeight="1" x14ac:dyDescent="0.2"/>
    <row r="94" spans="12:23" ht="12" customHeight="1" x14ac:dyDescent="0.2"/>
    <row r="95" spans="12:23" ht="12" customHeight="1" x14ac:dyDescent="0.2"/>
    <row r="96" spans="12:23" ht="12" customHeight="1" x14ac:dyDescent="0.2"/>
    <row r="97" ht="12" customHeight="1" x14ac:dyDescent="0.2"/>
    <row r="98" ht="12" customHeight="1" x14ac:dyDescent="0.2"/>
    <row r="99" ht="12" customHeight="1" x14ac:dyDescent="0.2"/>
  </sheetData>
  <mergeCells count="87">
    <mergeCell ref="B77:C77"/>
    <mergeCell ref="B78:C78"/>
    <mergeCell ref="M78:N78"/>
    <mergeCell ref="M77:N77"/>
    <mergeCell ref="B73:C73"/>
    <mergeCell ref="B74:C74"/>
    <mergeCell ref="B75:C75"/>
    <mergeCell ref="B76:C76"/>
    <mergeCell ref="B71:C71"/>
    <mergeCell ref="M59:N59"/>
    <mergeCell ref="M60:N60"/>
    <mergeCell ref="M61:N61"/>
    <mergeCell ref="J59:K59"/>
    <mergeCell ref="J60:K60"/>
    <mergeCell ref="J61:K61"/>
    <mergeCell ref="M62:N62"/>
    <mergeCell ref="E62:F62"/>
    <mergeCell ref="J62:K62"/>
    <mergeCell ref="E59:F59"/>
    <mergeCell ref="E60:F60"/>
    <mergeCell ref="E61:F61"/>
    <mergeCell ref="M63:N63"/>
    <mergeCell ref="M58:N58"/>
    <mergeCell ref="J55:K55"/>
    <mergeCell ref="J56:K56"/>
    <mergeCell ref="J57:K57"/>
    <mergeCell ref="J58:K58"/>
    <mergeCell ref="M57:N57"/>
    <mergeCell ref="M56:N56"/>
    <mergeCell ref="M36:N36"/>
    <mergeCell ref="C33:D33"/>
    <mergeCell ref="E55:F55"/>
    <mergeCell ref="A38:D38"/>
    <mergeCell ref="F38:H38"/>
    <mergeCell ref="J38:N38"/>
    <mergeCell ref="M55:N55"/>
    <mergeCell ref="M52:N52"/>
    <mergeCell ref="M53:N53"/>
    <mergeCell ref="M54:N54"/>
    <mergeCell ref="J52:K52"/>
    <mergeCell ref="J53:K53"/>
    <mergeCell ref="J54:K54"/>
    <mergeCell ref="K20:L20"/>
    <mergeCell ref="M20:N20"/>
    <mergeCell ref="B68:C68"/>
    <mergeCell ref="K33:L33"/>
    <mergeCell ref="M33:N33"/>
    <mergeCell ref="C36:D36"/>
    <mergeCell ref="E36:F36"/>
    <mergeCell ref="G36:H36"/>
    <mergeCell ref="I36:J36"/>
    <mergeCell ref="K36:L36"/>
    <mergeCell ref="C20:D20"/>
    <mergeCell ref="E20:F20"/>
    <mergeCell ref="G20:H20"/>
    <mergeCell ref="I20:J20"/>
    <mergeCell ref="K32:L32"/>
    <mergeCell ref="M32:N32"/>
    <mergeCell ref="M8:N8"/>
    <mergeCell ref="K16:L16"/>
    <mergeCell ref="M16:N16"/>
    <mergeCell ref="K18:L18"/>
    <mergeCell ref="M18:N18"/>
    <mergeCell ref="C16:D16"/>
    <mergeCell ref="E16:F16"/>
    <mergeCell ref="G16:H16"/>
    <mergeCell ref="I16:J16"/>
    <mergeCell ref="C18:D18"/>
    <mergeCell ref="E18:F18"/>
    <mergeCell ref="G18:H18"/>
    <mergeCell ref="I18:J18"/>
    <mergeCell ref="B72:C72"/>
    <mergeCell ref="C32:D32"/>
    <mergeCell ref="E32:F32"/>
    <mergeCell ref="G32:H32"/>
    <mergeCell ref="I32:J32"/>
    <mergeCell ref="E33:F33"/>
    <mergeCell ref="G33:H33"/>
    <mergeCell ref="I33:J33"/>
    <mergeCell ref="E57:F57"/>
    <mergeCell ref="E58:F58"/>
    <mergeCell ref="E52:F52"/>
    <mergeCell ref="E53:F53"/>
    <mergeCell ref="E54:F54"/>
    <mergeCell ref="E56:F56"/>
    <mergeCell ref="B69:C69"/>
    <mergeCell ref="B70:C70"/>
  </mergeCells>
  <phoneticPr fontId="14" type="noConversion"/>
  <hyperlinks>
    <hyperlink ref="F8" location="Info!A1" display="Info"/>
  </hyperlinks>
  <printOptions horizontalCentered="1" gridLinesSet="0"/>
  <pageMargins left="0.59055118110236227" right="0" top="0.31496062992125984" bottom="0.51181102362204722" header="3.937007874015748E-2" footer="0.39370078740157483"/>
  <pageSetup paperSize="9" scale="90" orientation="portrait" blackAndWhite="1" horizontalDpi="360" verticalDpi="360" r:id="rId1"/>
  <headerFooter alignWithMargins="0">
    <oddFooter>Erstellt von Luck &amp;D&amp;RSeite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Spinner 1">
              <controlPr defaultSize="0" print="0" autoFill="0" autoLine="0" autoPict="0">
                <anchor moveWithCells="1">
                  <from>
                    <xdr:col>13</xdr:col>
                    <xdr:colOff>85725</xdr:colOff>
                    <xdr:row>2</xdr:row>
                    <xdr:rowOff>9525</xdr:rowOff>
                  </from>
                  <to>
                    <xdr:col>14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List Box 2">
              <controlPr defaultSize="0" print="0" autoFill="0" autoLine="0" autoPict="0">
                <anchor moveWithCells="1">
                  <from>
                    <xdr:col>8</xdr:col>
                    <xdr:colOff>409575</xdr:colOff>
                    <xdr:row>2</xdr:row>
                    <xdr:rowOff>0</xdr:rowOff>
                  </from>
                  <to>
                    <xdr:col>11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5">
    <pageSetUpPr fitToPage="1"/>
  </sheetPr>
  <dimension ref="A1:N55"/>
  <sheetViews>
    <sheetView showGridLines="0" showRowColHeaders="0" showZeros="0" showOutlineSymbols="0" topLeftCell="A22" zoomScale="128" workbookViewId="0">
      <selection activeCell="D50" sqref="D50"/>
    </sheetView>
  </sheetViews>
  <sheetFormatPr baseColWidth="10" defaultRowHeight="12.75" x14ac:dyDescent="0.2"/>
  <cols>
    <col min="1" max="1" width="4.85546875" customWidth="1"/>
    <col min="2" max="2" width="6.5703125" customWidth="1"/>
    <col min="3" max="12" width="6.7109375" customWidth="1"/>
    <col min="13" max="13" width="6.85546875" customWidth="1"/>
    <col min="14" max="14" width="0" hidden="1" customWidth="1"/>
  </cols>
  <sheetData>
    <row r="1" spans="1:14" ht="15.75" x14ac:dyDescent="0.25">
      <c r="A1" s="74" t="s">
        <v>235</v>
      </c>
      <c r="B1" s="75"/>
      <c r="C1" s="75"/>
      <c r="D1" s="74"/>
      <c r="E1" s="75"/>
      <c r="F1" s="75"/>
      <c r="G1" s="75"/>
      <c r="H1" s="75"/>
      <c r="I1" s="75"/>
      <c r="J1" s="75"/>
      <c r="K1" s="75"/>
      <c r="L1" s="75"/>
      <c r="M1" s="75"/>
      <c r="N1" s="76">
        <v>7</v>
      </c>
    </row>
    <row r="2" spans="1:14" x14ac:dyDescent="0.2">
      <c r="A2" s="77" t="s">
        <v>390</v>
      </c>
      <c r="B2" s="78"/>
      <c r="C2" s="78" t="str">
        <f>A!C8</f>
        <v>NN</v>
      </c>
      <c r="D2" s="78"/>
      <c r="E2" s="78"/>
      <c r="F2" s="78"/>
      <c r="G2" s="79" t="s">
        <v>236</v>
      </c>
      <c r="H2" s="78"/>
      <c r="I2" s="308" t="s">
        <v>372</v>
      </c>
      <c r="J2" s="78"/>
      <c r="K2" s="77"/>
      <c r="L2" s="79"/>
      <c r="M2" s="78"/>
      <c r="N2" s="76" t="s">
        <v>184</v>
      </c>
    </row>
    <row r="3" spans="1:14" x14ac:dyDescent="0.2">
      <c r="A3" s="78" t="s">
        <v>391</v>
      </c>
      <c r="B3" s="78"/>
      <c r="C3" s="625" t="str">
        <f>A!C10</f>
        <v>NN</v>
      </c>
      <c r="D3" s="625"/>
      <c r="E3" s="625"/>
      <c r="F3" s="78"/>
      <c r="G3" s="79" t="s">
        <v>237</v>
      </c>
      <c r="H3" s="78"/>
      <c r="I3" s="308" t="s">
        <v>53</v>
      </c>
      <c r="J3" s="78"/>
      <c r="K3" s="78"/>
      <c r="L3" s="79" t="s">
        <v>325</v>
      </c>
      <c r="M3" s="307">
        <v>112</v>
      </c>
      <c r="N3" s="76" t="s">
        <v>188</v>
      </c>
    </row>
    <row r="4" spans="1:14" x14ac:dyDescent="0.2">
      <c r="A4" s="78" t="s">
        <v>150</v>
      </c>
      <c r="B4" s="78"/>
      <c r="C4" s="626" t="str">
        <f>A!C6</f>
        <v>NN</v>
      </c>
      <c r="D4" s="626"/>
      <c r="E4" s="626"/>
      <c r="F4" s="78"/>
      <c r="G4" s="79" t="s">
        <v>238</v>
      </c>
      <c r="H4" s="78"/>
      <c r="I4" s="309" t="s">
        <v>371</v>
      </c>
      <c r="J4" s="78"/>
      <c r="K4" s="77"/>
      <c r="L4" s="80"/>
      <c r="M4" s="77"/>
      <c r="N4" s="76" t="s">
        <v>239</v>
      </c>
    </row>
    <row r="5" spans="1:14" x14ac:dyDescent="0.2">
      <c r="A5" s="81" t="s">
        <v>326</v>
      </c>
      <c r="B5" s="311">
        <f>A!C14</f>
        <v>2019</v>
      </c>
      <c r="C5" s="82"/>
      <c r="D5" s="82"/>
      <c r="E5" s="332" t="s">
        <v>311</v>
      </c>
      <c r="F5" s="82"/>
      <c r="G5" s="79" t="s">
        <v>240</v>
      </c>
      <c r="H5" s="78"/>
      <c r="I5" s="77" t="str">
        <f>INDEX(N2:N14,N1)</f>
        <v>12 cm o.R.</v>
      </c>
      <c r="J5" s="78"/>
      <c r="K5" s="78"/>
      <c r="L5" s="78"/>
      <c r="M5" s="78"/>
      <c r="N5" s="76" t="s">
        <v>192</v>
      </c>
    </row>
    <row r="6" spans="1:14" ht="13.5" thickBot="1" x14ac:dyDescent="0.25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6" t="s">
        <v>196</v>
      </c>
    </row>
    <row r="7" spans="1:14" x14ac:dyDescent="0.2">
      <c r="A7" s="83" t="s">
        <v>241</v>
      </c>
      <c r="B7" s="84" t="s">
        <v>242</v>
      </c>
      <c r="C7" s="85"/>
      <c r="D7" s="84" t="s">
        <v>243</v>
      </c>
      <c r="E7" s="85"/>
      <c r="F7" s="84" t="s">
        <v>243</v>
      </c>
      <c r="G7" s="85"/>
      <c r="H7" s="84" t="s">
        <v>243</v>
      </c>
      <c r="I7" s="85"/>
      <c r="J7" s="84" t="s">
        <v>243</v>
      </c>
      <c r="K7" s="85"/>
      <c r="L7" s="84" t="s">
        <v>243</v>
      </c>
      <c r="M7" s="86"/>
      <c r="N7" s="76" t="s">
        <v>200</v>
      </c>
    </row>
    <row r="8" spans="1:14" x14ac:dyDescent="0.2">
      <c r="A8" s="87" t="s">
        <v>181</v>
      </c>
      <c r="B8" s="88" t="s">
        <v>244</v>
      </c>
      <c r="C8" s="89"/>
      <c r="D8" s="88" t="s">
        <v>244</v>
      </c>
      <c r="E8" s="89"/>
      <c r="F8" s="88" t="s">
        <v>244</v>
      </c>
      <c r="G8" s="89"/>
      <c r="H8" s="88" t="s">
        <v>244</v>
      </c>
      <c r="I8" s="90"/>
      <c r="J8" s="88" t="s">
        <v>244</v>
      </c>
      <c r="K8" s="89"/>
      <c r="L8" s="88" t="s">
        <v>244</v>
      </c>
      <c r="M8" s="91"/>
      <c r="N8" s="76" t="s">
        <v>201</v>
      </c>
    </row>
    <row r="9" spans="1:14" ht="13.5" thickBot="1" x14ac:dyDescent="0.25">
      <c r="A9" s="92"/>
      <c r="B9" s="92" t="s">
        <v>245</v>
      </c>
      <c r="C9" s="93" t="s">
        <v>246</v>
      </c>
      <c r="D9" s="92" t="s">
        <v>245</v>
      </c>
      <c r="E9" s="93" t="s">
        <v>246</v>
      </c>
      <c r="F9" s="92" t="s">
        <v>247</v>
      </c>
      <c r="G9" s="93" t="s">
        <v>246</v>
      </c>
      <c r="H9" s="92" t="s">
        <v>247</v>
      </c>
      <c r="I9" s="93" t="s">
        <v>246</v>
      </c>
      <c r="J9" s="92" t="s">
        <v>247</v>
      </c>
      <c r="K9" s="93" t="s">
        <v>246</v>
      </c>
      <c r="L9" s="92" t="s">
        <v>247</v>
      </c>
      <c r="M9" s="94" t="s">
        <v>246</v>
      </c>
      <c r="N9" s="76" t="s">
        <v>211</v>
      </c>
    </row>
    <row r="10" spans="1:14" x14ac:dyDescent="0.2">
      <c r="A10" s="95">
        <v>1</v>
      </c>
      <c r="B10" s="96"/>
      <c r="C10" s="96"/>
      <c r="D10" s="97"/>
      <c r="E10" s="96"/>
      <c r="F10" s="97"/>
      <c r="G10" s="96"/>
      <c r="H10" s="97"/>
      <c r="I10" s="96"/>
      <c r="J10" s="97"/>
      <c r="K10" s="96"/>
      <c r="L10" s="97"/>
      <c r="M10" s="96"/>
      <c r="N10" s="76" t="s">
        <v>218</v>
      </c>
    </row>
    <row r="11" spans="1:14" x14ac:dyDescent="0.2">
      <c r="A11" s="95">
        <v>2</v>
      </c>
      <c r="B11" s="96"/>
      <c r="C11" s="96"/>
      <c r="D11" s="97"/>
      <c r="E11" s="96"/>
      <c r="F11" s="97"/>
      <c r="G11" s="96"/>
      <c r="H11" s="97"/>
      <c r="I11" s="96"/>
      <c r="J11" s="97"/>
      <c r="K11" s="96"/>
      <c r="L11" s="97"/>
      <c r="M11" s="96"/>
      <c r="N11" s="76" t="s">
        <v>219</v>
      </c>
    </row>
    <row r="12" spans="1:14" x14ac:dyDescent="0.2">
      <c r="A12" s="95">
        <v>3</v>
      </c>
      <c r="B12" s="96"/>
      <c r="C12" s="96"/>
      <c r="D12" s="97"/>
      <c r="E12" s="96"/>
      <c r="F12" s="97"/>
      <c r="G12" s="96"/>
      <c r="H12" s="97"/>
      <c r="I12" s="96"/>
      <c r="J12" s="97"/>
      <c r="K12" s="96"/>
      <c r="L12" s="97"/>
      <c r="M12" s="96"/>
      <c r="N12" s="76" t="s">
        <v>220</v>
      </c>
    </row>
    <row r="13" spans="1:14" x14ac:dyDescent="0.2">
      <c r="A13" s="95">
        <v>4</v>
      </c>
      <c r="B13" s="96"/>
      <c r="C13" s="96"/>
      <c r="D13" s="97"/>
      <c r="E13" s="96"/>
      <c r="F13" s="97"/>
      <c r="G13" s="96"/>
      <c r="H13" s="97"/>
      <c r="I13" s="96"/>
      <c r="J13" s="97"/>
      <c r="K13" s="96"/>
      <c r="L13" s="97"/>
      <c r="M13" s="96"/>
      <c r="N13" s="76" t="s">
        <v>248</v>
      </c>
    </row>
    <row r="14" spans="1:14" x14ac:dyDescent="0.2">
      <c r="A14" s="95">
        <v>5</v>
      </c>
      <c r="B14" s="96"/>
      <c r="C14" s="96"/>
      <c r="D14" s="97"/>
      <c r="E14" s="96"/>
      <c r="F14" s="97"/>
      <c r="G14" s="96"/>
      <c r="H14" s="97"/>
      <c r="I14" s="96"/>
      <c r="J14" s="97"/>
      <c r="K14" s="96"/>
      <c r="L14" s="97"/>
      <c r="M14" s="96"/>
      <c r="N14" s="76" t="s">
        <v>227</v>
      </c>
    </row>
    <row r="15" spans="1:14" x14ac:dyDescent="0.2">
      <c r="A15" s="95">
        <v>6</v>
      </c>
      <c r="B15" s="96"/>
      <c r="C15" s="96"/>
      <c r="D15" s="97"/>
      <c r="E15" s="96"/>
      <c r="F15" s="97"/>
      <c r="G15" s="96"/>
      <c r="H15" s="97"/>
      <c r="I15" s="96"/>
      <c r="J15" s="97"/>
      <c r="K15" s="96"/>
      <c r="L15" s="97"/>
      <c r="M15" s="96"/>
      <c r="N15" s="76" t="s">
        <v>249</v>
      </c>
    </row>
    <row r="16" spans="1:14" x14ac:dyDescent="0.2">
      <c r="A16" s="95">
        <v>7</v>
      </c>
      <c r="B16" s="96"/>
      <c r="C16" s="96"/>
      <c r="D16" s="97"/>
      <c r="E16" s="96"/>
      <c r="F16" s="97"/>
      <c r="G16" s="96"/>
      <c r="H16" s="97"/>
      <c r="I16" s="96"/>
      <c r="J16" s="97"/>
      <c r="K16" s="96"/>
      <c r="L16" s="97"/>
      <c r="M16" s="96"/>
    </row>
    <row r="17" spans="1:13" x14ac:dyDescent="0.2">
      <c r="A17" s="95">
        <v>8</v>
      </c>
      <c r="B17" s="96"/>
      <c r="C17" s="96"/>
      <c r="D17" s="97"/>
      <c r="E17" s="96"/>
      <c r="F17" s="97"/>
      <c r="G17" s="96"/>
      <c r="H17" s="97"/>
      <c r="I17" s="96"/>
      <c r="J17" s="97"/>
      <c r="K17" s="96"/>
      <c r="L17" s="97"/>
      <c r="M17" s="96"/>
    </row>
    <row r="18" spans="1:13" x14ac:dyDescent="0.2">
      <c r="A18" s="95">
        <v>9</v>
      </c>
      <c r="B18" s="96"/>
      <c r="C18" s="96"/>
      <c r="D18" s="97"/>
      <c r="E18" s="96"/>
      <c r="F18" s="97"/>
      <c r="G18" s="96"/>
      <c r="H18" s="97"/>
      <c r="I18" s="96"/>
      <c r="J18" s="97"/>
      <c r="K18" s="96"/>
      <c r="L18" s="97"/>
      <c r="M18" s="96"/>
    </row>
    <row r="19" spans="1:13" x14ac:dyDescent="0.2">
      <c r="A19" s="95">
        <v>10</v>
      </c>
      <c r="B19" s="96"/>
      <c r="C19" s="96"/>
      <c r="D19" s="97"/>
      <c r="E19" s="96"/>
      <c r="F19" s="97"/>
      <c r="G19" s="96"/>
      <c r="H19" s="97"/>
      <c r="I19" s="96"/>
      <c r="J19" s="97"/>
      <c r="K19" s="96"/>
      <c r="L19" s="97"/>
      <c r="M19" s="96"/>
    </row>
    <row r="20" spans="1:13" x14ac:dyDescent="0.2">
      <c r="A20" s="95">
        <v>11</v>
      </c>
      <c r="B20" s="96"/>
      <c r="C20" s="96"/>
      <c r="D20" s="97"/>
      <c r="E20" s="96"/>
      <c r="F20" s="97"/>
      <c r="G20" s="96"/>
      <c r="H20" s="97"/>
      <c r="I20" s="96"/>
      <c r="J20" s="97"/>
      <c r="K20" s="96"/>
      <c r="L20" s="97"/>
      <c r="M20" s="96"/>
    </row>
    <row r="21" spans="1:13" x14ac:dyDescent="0.2">
      <c r="A21" s="95">
        <v>12</v>
      </c>
      <c r="B21" s="96"/>
      <c r="C21" s="96"/>
      <c r="D21" s="97"/>
      <c r="E21" s="96"/>
      <c r="F21" s="97"/>
      <c r="G21" s="96"/>
      <c r="H21" s="97"/>
      <c r="I21" s="96"/>
      <c r="J21" s="97"/>
      <c r="K21" s="96"/>
      <c r="L21" s="97"/>
      <c r="M21" s="96"/>
    </row>
    <row r="22" spans="1:13" x14ac:dyDescent="0.2">
      <c r="A22" s="95">
        <v>13</v>
      </c>
      <c r="B22" s="96"/>
      <c r="C22" s="96"/>
      <c r="D22" s="97"/>
      <c r="E22" s="96"/>
      <c r="F22" s="97"/>
      <c r="G22" s="96"/>
      <c r="H22" s="97"/>
      <c r="I22" s="96"/>
      <c r="J22" s="97"/>
      <c r="K22" s="96"/>
      <c r="L22" s="97"/>
      <c r="M22" s="96"/>
    </row>
    <row r="23" spans="1:13" x14ac:dyDescent="0.2">
      <c r="A23" s="95">
        <v>14</v>
      </c>
      <c r="B23" s="96"/>
      <c r="C23" s="96"/>
      <c r="D23" s="97"/>
      <c r="E23" s="96"/>
      <c r="F23" s="97"/>
      <c r="G23" s="96"/>
      <c r="H23" s="97"/>
      <c r="I23" s="96"/>
      <c r="J23" s="97"/>
      <c r="K23" s="96"/>
      <c r="L23" s="97"/>
      <c r="M23" s="96"/>
    </row>
    <row r="24" spans="1:13" x14ac:dyDescent="0.2">
      <c r="A24" s="95">
        <v>15</v>
      </c>
      <c r="B24" s="96"/>
      <c r="C24" s="96"/>
      <c r="D24" s="97"/>
      <c r="E24" s="96"/>
      <c r="F24" s="97"/>
      <c r="G24" s="96"/>
      <c r="H24" s="97"/>
      <c r="I24" s="96"/>
      <c r="J24" s="97"/>
      <c r="K24" s="96"/>
      <c r="L24" s="97"/>
      <c r="M24" s="96"/>
    </row>
    <row r="25" spans="1:13" x14ac:dyDescent="0.2">
      <c r="A25" s="95">
        <v>16</v>
      </c>
      <c r="B25" s="96"/>
      <c r="C25" s="96"/>
      <c r="D25" s="97"/>
      <c r="E25" s="96"/>
      <c r="F25" s="97"/>
      <c r="G25" s="96"/>
      <c r="H25" s="97"/>
      <c r="I25" s="96"/>
      <c r="J25" s="97"/>
      <c r="K25" s="96"/>
      <c r="L25" s="97"/>
      <c r="M25" s="96"/>
    </row>
    <row r="26" spans="1:13" x14ac:dyDescent="0.2">
      <c r="A26" s="95">
        <v>17</v>
      </c>
      <c r="B26" s="96"/>
      <c r="C26" s="96"/>
      <c r="D26" s="97"/>
      <c r="E26" s="96"/>
      <c r="F26" s="97"/>
      <c r="G26" s="96"/>
      <c r="H26" s="97"/>
      <c r="I26" s="96"/>
      <c r="J26" s="97"/>
      <c r="K26" s="96"/>
      <c r="L26" s="97"/>
      <c r="M26" s="96"/>
    </row>
    <row r="27" spans="1:13" x14ac:dyDescent="0.2">
      <c r="A27" s="95">
        <v>18</v>
      </c>
      <c r="B27" s="96"/>
      <c r="C27" s="96"/>
      <c r="D27" s="97"/>
      <c r="E27" s="96"/>
      <c r="F27" s="97"/>
      <c r="G27" s="96"/>
      <c r="H27" s="97"/>
      <c r="I27" s="96"/>
      <c r="J27" s="97"/>
      <c r="K27" s="96"/>
      <c r="L27" s="97"/>
      <c r="M27" s="96"/>
    </row>
    <row r="28" spans="1:13" x14ac:dyDescent="0.2">
      <c r="A28" s="95">
        <v>19</v>
      </c>
      <c r="B28" s="96"/>
      <c r="C28" s="96"/>
      <c r="D28" s="97"/>
      <c r="E28" s="96"/>
      <c r="F28" s="97"/>
      <c r="G28" s="96"/>
      <c r="H28" s="97"/>
      <c r="I28" s="96"/>
      <c r="J28" s="97"/>
      <c r="K28" s="96"/>
      <c r="L28" s="97"/>
      <c r="M28" s="96"/>
    </row>
    <row r="29" spans="1:13" x14ac:dyDescent="0.2">
      <c r="A29" s="95">
        <v>20</v>
      </c>
      <c r="B29" s="96"/>
      <c r="C29" s="96"/>
      <c r="D29" s="97"/>
      <c r="E29" s="96"/>
      <c r="F29" s="97"/>
      <c r="G29" s="96"/>
      <c r="H29" s="97"/>
      <c r="I29" s="96"/>
      <c r="J29" s="97"/>
      <c r="K29" s="96"/>
      <c r="L29" s="97"/>
      <c r="M29" s="96"/>
    </row>
    <row r="30" spans="1:13" x14ac:dyDescent="0.2">
      <c r="A30" s="95">
        <v>21</v>
      </c>
      <c r="B30" s="96"/>
      <c r="C30" s="96"/>
      <c r="D30" s="97"/>
      <c r="E30" s="96"/>
      <c r="F30" s="97"/>
      <c r="G30" s="96"/>
      <c r="H30" s="97"/>
      <c r="I30" s="96"/>
      <c r="J30" s="97"/>
      <c r="K30" s="96"/>
      <c r="L30" s="97"/>
      <c r="M30" s="96"/>
    </row>
    <row r="31" spans="1:13" x14ac:dyDescent="0.2">
      <c r="A31" s="95">
        <v>22</v>
      </c>
      <c r="B31" s="96"/>
      <c r="C31" s="96"/>
      <c r="D31" s="97"/>
      <c r="E31" s="96"/>
      <c r="F31" s="97"/>
      <c r="G31" s="96"/>
      <c r="H31" s="97"/>
      <c r="I31" s="96"/>
      <c r="J31" s="97"/>
      <c r="K31" s="96"/>
      <c r="L31" s="97"/>
      <c r="M31" s="96"/>
    </row>
    <row r="32" spans="1:13" x14ac:dyDescent="0.2">
      <c r="A32" s="95">
        <v>23</v>
      </c>
      <c r="B32" s="96"/>
      <c r="C32" s="96"/>
      <c r="D32" s="97"/>
      <c r="E32" s="96"/>
      <c r="F32" s="97"/>
      <c r="G32" s="96"/>
      <c r="H32" s="97"/>
      <c r="I32" s="96"/>
      <c r="J32" s="97"/>
      <c r="K32" s="96"/>
      <c r="L32" s="97"/>
      <c r="M32" s="96"/>
    </row>
    <row r="33" spans="1:13" x14ac:dyDescent="0.2">
      <c r="A33" s="95">
        <v>24</v>
      </c>
      <c r="B33" s="96"/>
      <c r="C33" s="96"/>
      <c r="D33" s="97"/>
      <c r="E33" s="96"/>
      <c r="F33" s="97"/>
      <c r="G33" s="96"/>
      <c r="H33" s="97"/>
      <c r="I33" s="96"/>
      <c r="J33" s="97"/>
      <c r="K33" s="96"/>
      <c r="L33" s="97"/>
      <c r="M33" s="96"/>
    </row>
    <row r="34" spans="1:13" x14ac:dyDescent="0.2">
      <c r="A34" s="95">
        <v>25</v>
      </c>
      <c r="B34" s="96"/>
      <c r="C34" s="96"/>
      <c r="D34" s="97"/>
      <c r="E34" s="96"/>
      <c r="F34" s="97"/>
      <c r="G34" s="96"/>
      <c r="H34" s="97"/>
      <c r="I34" s="96"/>
      <c r="J34" s="97"/>
      <c r="K34" s="96"/>
      <c r="L34" s="97"/>
      <c r="M34" s="96"/>
    </row>
    <row r="35" spans="1:13" x14ac:dyDescent="0.2">
      <c r="A35" s="95">
        <v>26</v>
      </c>
      <c r="B35" s="96"/>
      <c r="C35" s="96"/>
      <c r="D35" s="97"/>
      <c r="E35" s="96"/>
      <c r="F35" s="97"/>
      <c r="G35" s="96"/>
      <c r="H35" s="97"/>
      <c r="I35" s="96"/>
      <c r="J35" s="97"/>
      <c r="K35" s="96"/>
      <c r="L35" s="97"/>
      <c r="M35" s="96"/>
    </row>
    <row r="36" spans="1:13" x14ac:dyDescent="0.2">
      <c r="A36" s="95">
        <v>27</v>
      </c>
      <c r="B36" s="96"/>
      <c r="C36" s="96"/>
      <c r="D36" s="97"/>
      <c r="E36" s="96"/>
      <c r="F36" s="97"/>
      <c r="G36" s="96"/>
      <c r="H36" s="97"/>
      <c r="I36" s="96"/>
      <c r="J36" s="97"/>
      <c r="K36" s="96"/>
      <c r="L36" s="97"/>
      <c r="M36" s="96"/>
    </row>
    <row r="37" spans="1:13" x14ac:dyDescent="0.2">
      <c r="A37" s="95">
        <v>28</v>
      </c>
      <c r="B37" s="96"/>
      <c r="C37" s="96"/>
      <c r="D37" s="97"/>
      <c r="E37" s="96"/>
      <c r="F37" s="97"/>
      <c r="G37" s="96"/>
      <c r="H37" s="97"/>
      <c r="I37" s="96"/>
      <c r="J37" s="97"/>
      <c r="K37" s="96"/>
      <c r="L37" s="97"/>
      <c r="M37" s="96"/>
    </row>
    <row r="38" spans="1:13" x14ac:dyDescent="0.2">
      <c r="A38" s="95">
        <v>29</v>
      </c>
      <c r="B38" s="96"/>
      <c r="C38" s="96"/>
      <c r="D38" s="97"/>
      <c r="E38" s="96"/>
      <c r="F38" s="97"/>
      <c r="G38" s="96"/>
      <c r="H38" s="97"/>
      <c r="I38" s="96"/>
      <c r="J38" s="97"/>
      <c r="K38" s="96"/>
      <c r="L38" s="97"/>
      <c r="M38" s="96"/>
    </row>
    <row r="39" spans="1:13" ht="13.5" thickBot="1" x14ac:dyDescent="0.25">
      <c r="A39" s="95">
        <v>30</v>
      </c>
      <c r="B39" s="96"/>
      <c r="C39" s="96"/>
      <c r="D39" s="97"/>
      <c r="E39" s="96"/>
      <c r="F39" s="97"/>
      <c r="G39" s="96"/>
      <c r="H39" s="97"/>
      <c r="I39" s="96"/>
      <c r="J39" s="97"/>
      <c r="K39" s="96"/>
      <c r="L39" s="97"/>
      <c r="M39" s="96"/>
    </row>
    <row r="40" spans="1:13" x14ac:dyDescent="0.2">
      <c r="A40" s="98" t="s">
        <v>250</v>
      </c>
      <c r="B40" s="99">
        <f>SUM(B10:B39)</f>
        <v>0</v>
      </c>
      <c r="C40" s="100">
        <f t="shared" ref="C40:M40" si="0">SUM(C10:C39)</f>
        <v>0</v>
      </c>
      <c r="D40" s="99">
        <f t="shared" si="0"/>
        <v>0</v>
      </c>
      <c r="E40" s="101">
        <f t="shared" si="0"/>
        <v>0</v>
      </c>
      <c r="F40" s="99">
        <f t="shared" si="0"/>
        <v>0</v>
      </c>
      <c r="G40" s="101">
        <f t="shared" si="0"/>
        <v>0</v>
      </c>
      <c r="H40" s="99">
        <f t="shared" si="0"/>
        <v>0</v>
      </c>
      <c r="I40" s="101">
        <f t="shared" si="0"/>
        <v>0</v>
      </c>
      <c r="J40" s="99">
        <f t="shared" si="0"/>
        <v>0</v>
      </c>
      <c r="K40" s="101">
        <f t="shared" si="0"/>
        <v>0</v>
      </c>
      <c r="L40" s="99">
        <f t="shared" si="0"/>
        <v>0</v>
      </c>
      <c r="M40" s="101">
        <f t="shared" si="0"/>
        <v>0</v>
      </c>
    </row>
    <row r="41" spans="1:13" x14ac:dyDescent="0.2">
      <c r="A41" s="102" t="s">
        <v>251</v>
      </c>
      <c r="B41" s="103" t="e">
        <f t="shared" ref="B41:M41" si="1">B40/B42</f>
        <v>#DIV/0!</v>
      </c>
      <c r="C41" s="104" t="e">
        <f t="shared" si="1"/>
        <v>#DIV/0!</v>
      </c>
      <c r="D41" s="103" t="e">
        <f t="shared" si="1"/>
        <v>#DIV/0!</v>
      </c>
      <c r="E41" s="105" t="e">
        <f t="shared" si="1"/>
        <v>#DIV/0!</v>
      </c>
      <c r="F41" s="103" t="e">
        <f t="shared" si="1"/>
        <v>#DIV/0!</v>
      </c>
      <c r="G41" s="105" t="e">
        <f t="shared" si="1"/>
        <v>#DIV/0!</v>
      </c>
      <c r="H41" s="103" t="e">
        <f t="shared" si="1"/>
        <v>#DIV/0!</v>
      </c>
      <c r="I41" s="105" t="e">
        <f t="shared" si="1"/>
        <v>#DIV/0!</v>
      </c>
      <c r="J41" s="103" t="e">
        <f t="shared" si="1"/>
        <v>#DIV/0!</v>
      </c>
      <c r="K41" s="105" t="e">
        <f t="shared" si="1"/>
        <v>#DIV/0!</v>
      </c>
      <c r="L41" s="103" t="e">
        <f t="shared" si="1"/>
        <v>#DIV/0!</v>
      </c>
      <c r="M41" s="105" t="e">
        <f t="shared" si="1"/>
        <v>#DIV/0!</v>
      </c>
    </row>
    <row r="42" spans="1:13" x14ac:dyDescent="0.2">
      <c r="A42" s="102" t="s">
        <v>252</v>
      </c>
      <c r="B42" s="97"/>
      <c r="C42" s="106"/>
      <c r="D42" s="97"/>
      <c r="E42" s="96"/>
      <c r="F42" s="97"/>
      <c r="G42" s="96"/>
      <c r="H42" s="97"/>
      <c r="I42" s="96"/>
      <c r="J42" s="97"/>
      <c r="K42" s="96"/>
      <c r="L42" s="97"/>
      <c r="M42" s="96"/>
    </row>
    <row r="43" spans="1:13" x14ac:dyDescent="0.2">
      <c r="A43" s="102" t="s">
        <v>253</v>
      </c>
      <c r="B43" s="97"/>
      <c r="C43" s="106"/>
      <c r="D43" s="97"/>
      <c r="E43" s="96"/>
      <c r="F43" s="97"/>
      <c r="G43" s="96"/>
      <c r="H43" s="97"/>
      <c r="I43" s="96"/>
      <c r="J43" s="97"/>
      <c r="K43" s="96"/>
      <c r="L43" s="97"/>
      <c r="M43" s="96"/>
    </row>
    <row r="44" spans="1:13" ht="13.5" thickBot="1" x14ac:dyDescent="0.25">
      <c r="A44" s="107" t="s">
        <v>254</v>
      </c>
      <c r="B44" s="108"/>
      <c r="C44" s="109"/>
      <c r="D44" s="108"/>
      <c r="E44" s="110"/>
      <c r="F44" s="108"/>
      <c r="G44" s="110"/>
      <c r="H44" s="108"/>
      <c r="I44" s="110"/>
      <c r="J44" s="108"/>
      <c r="K44" s="110"/>
      <c r="L44" s="108"/>
      <c r="M44" s="110"/>
    </row>
    <row r="45" spans="1:13" s="26" customFormat="1" ht="13.5" thickBot="1" x14ac:dyDescent="0.25">
      <c r="A45"/>
      <c r="M45"/>
    </row>
    <row r="46" spans="1:13" s="26" customFormat="1" x14ac:dyDescent="0.2">
      <c r="A46" s="83" t="s">
        <v>255</v>
      </c>
      <c r="B46" s="111" t="s">
        <v>256</v>
      </c>
      <c r="C46" s="112" t="s">
        <v>257</v>
      </c>
      <c r="D46" s="112"/>
      <c r="E46" s="111" t="s">
        <v>258</v>
      </c>
      <c r="F46" s="113" t="s">
        <v>259</v>
      </c>
      <c r="G46" s="114" t="s">
        <v>234</v>
      </c>
      <c r="H46" s="115" t="s">
        <v>260</v>
      </c>
      <c r="I46" s="115" t="s">
        <v>261</v>
      </c>
      <c r="J46" s="114" t="s">
        <v>180</v>
      </c>
      <c r="K46" s="111" t="s">
        <v>262</v>
      </c>
      <c r="L46" s="116" t="s">
        <v>180</v>
      </c>
      <c r="M46"/>
    </row>
    <row r="47" spans="1:13" s="26" customFormat="1" x14ac:dyDescent="0.2">
      <c r="A47" s="87" t="s">
        <v>174</v>
      </c>
      <c r="B47" s="117" t="s">
        <v>263</v>
      </c>
      <c r="C47" s="118" t="s">
        <v>264</v>
      </c>
      <c r="D47" s="119" t="s">
        <v>265</v>
      </c>
      <c r="E47" s="117" t="s">
        <v>266</v>
      </c>
      <c r="F47" s="118" t="s">
        <v>267</v>
      </c>
      <c r="G47" s="119" t="s">
        <v>258</v>
      </c>
      <c r="H47" s="119" t="s">
        <v>268</v>
      </c>
      <c r="I47" s="117" t="s">
        <v>269</v>
      </c>
      <c r="J47" s="117" t="s">
        <v>270</v>
      </c>
      <c r="K47" s="117"/>
      <c r="L47" s="120" t="s">
        <v>161</v>
      </c>
      <c r="M47"/>
    </row>
    <row r="48" spans="1:13" s="26" customFormat="1" ht="13.5" thickBot="1" x14ac:dyDescent="0.25">
      <c r="A48" s="92"/>
      <c r="B48" s="121"/>
      <c r="C48" s="122"/>
      <c r="D48" s="93"/>
      <c r="E48" s="121"/>
      <c r="F48" s="122" t="s">
        <v>270</v>
      </c>
      <c r="G48" s="93" t="s">
        <v>266</v>
      </c>
      <c r="H48" s="93" t="s">
        <v>271</v>
      </c>
      <c r="I48" s="121"/>
      <c r="J48" s="121"/>
      <c r="K48" s="123"/>
      <c r="L48" s="124"/>
      <c r="M48"/>
    </row>
    <row r="49" spans="1:14" s="26" customFormat="1" ht="13.5" thickBot="1" x14ac:dyDescent="0.25">
      <c r="A49" s="381">
        <f>C7</f>
        <v>0</v>
      </c>
      <c r="B49" s="382"/>
      <c r="C49" s="383">
        <f>(B42+C42)/2</f>
        <v>0</v>
      </c>
      <c r="D49" s="383" t="e">
        <f>PRODUCT((B40+C40)/(B42+C42))</f>
        <v>#DIV/0!</v>
      </c>
      <c r="E49" s="383" t="e">
        <f t="shared" ref="E49:E54" si="2">B49*C49*D49</f>
        <v>#DIV/0!</v>
      </c>
      <c r="F49" s="383">
        <f>(($B$43+$C$43)/2)*(($B$44+$C$44)/2)*B49</f>
        <v>0</v>
      </c>
      <c r="G49" s="384" t="e">
        <f>E49+F49</f>
        <v>#DIV/0!</v>
      </c>
      <c r="H49" s="384" t="e">
        <f>G49-(G49*4/100)</f>
        <v>#DIV/0!</v>
      </c>
      <c r="I49" s="385"/>
      <c r="J49" s="384"/>
      <c r="K49" s="386">
        <v>0.6</v>
      </c>
      <c r="L49" s="387" t="e">
        <f t="shared" ref="L49:L54" si="3">H49*K49</f>
        <v>#DIV/0!</v>
      </c>
      <c r="M49"/>
      <c r="N49" t="s">
        <v>369</v>
      </c>
    </row>
    <row r="50" spans="1:14" s="26" customFormat="1" ht="13.5" thickBot="1" x14ac:dyDescent="0.25">
      <c r="A50" s="125">
        <f>E7</f>
        <v>0</v>
      </c>
      <c r="B50" s="126"/>
      <c r="C50" s="127">
        <f>(D42+E42)/2</f>
        <v>0</v>
      </c>
      <c r="D50" s="127" t="e">
        <f>PRODUCT(($D$40+$E$40)/($D$42+$E$42))</f>
        <v>#DIV/0!</v>
      </c>
      <c r="E50" s="127" t="e">
        <f t="shared" si="2"/>
        <v>#DIV/0!</v>
      </c>
      <c r="F50" s="127">
        <f>(($D$43+$E$43)/2)*(($D$44+$E$44)/2)*B50</f>
        <v>0</v>
      </c>
      <c r="G50" s="128" t="e">
        <f>E50+F50</f>
        <v>#DIV/0!</v>
      </c>
      <c r="H50" s="128" t="e">
        <f>G50-(G50*4/100)</f>
        <v>#DIV/0!</v>
      </c>
      <c r="I50" s="376"/>
      <c r="J50" s="128"/>
      <c r="K50" s="129">
        <v>0.6</v>
      </c>
      <c r="L50" s="130" t="e">
        <f t="shared" si="3"/>
        <v>#DIV/0!</v>
      </c>
      <c r="M50"/>
    </row>
    <row r="51" spans="1:14" s="26" customFormat="1" ht="13.5" thickBot="1" x14ac:dyDescent="0.25">
      <c r="A51" s="125">
        <f>G7</f>
        <v>0</v>
      </c>
      <c r="B51" s="126"/>
      <c r="C51" s="127">
        <f>(F42+G42)/2</f>
        <v>0</v>
      </c>
      <c r="D51" s="127" t="e">
        <f>PRODUCT(($F$40+$G$40)/($F$42+$G$42))</f>
        <v>#DIV/0!</v>
      </c>
      <c r="E51" s="127" t="e">
        <f t="shared" si="2"/>
        <v>#DIV/0!</v>
      </c>
      <c r="F51" s="127">
        <f>(($F$43+$G$43)/2)*(($F$44+$G$44)/2)*B51</f>
        <v>0</v>
      </c>
      <c r="G51" s="128" t="e">
        <f>E51+F51</f>
        <v>#DIV/0!</v>
      </c>
      <c r="H51" s="128" t="e">
        <f>G51-(G51*4/100)</f>
        <v>#DIV/0!</v>
      </c>
      <c r="I51" s="377"/>
      <c r="J51" s="128"/>
      <c r="K51" s="129">
        <v>0.6</v>
      </c>
      <c r="L51" s="130" t="e">
        <f t="shared" si="3"/>
        <v>#DIV/0!</v>
      </c>
      <c r="M51" s="216"/>
    </row>
    <row r="52" spans="1:14" s="26" customFormat="1" ht="13.5" thickBot="1" x14ac:dyDescent="0.25">
      <c r="A52" s="131">
        <f>I7</f>
        <v>0</v>
      </c>
      <c r="B52" s="126"/>
      <c r="C52" s="127">
        <f>(H42+I42)/2</f>
        <v>0</v>
      </c>
      <c r="D52" s="127" t="e">
        <f>PRODUCT(($H$40+$I$40)/($H$42+$I$42))</f>
        <v>#DIV/0!</v>
      </c>
      <c r="E52" s="127" t="e">
        <f t="shared" si="2"/>
        <v>#DIV/0!</v>
      </c>
      <c r="F52" s="127">
        <f>(($H$43+$I$43)/2)*(($H$44+$I$44)/2)*B52</f>
        <v>0</v>
      </c>
      <c r="G52" s="128"/>
      <c r="H52" s="128"/>
      <c r="I52" s="378"/>
      <c r="J52" s="379"/>
      <c r="K52" s="129">
        <v>0.6</v>
      </c>
      <c r="L52" s="130">
        <f t="shared" si="3"/>
        <v>0</v>
      </c>
      <c r="M52"/>
    </row>
    <row r="53" spans="1:14" s="26" customFormat="1" ht="13.5" thickBot="1" x14ac:dyDescent="0.25">
      <c r="A53" s="131">
        <f>K7</f>
        <v>0</v>
      </c>
      <c r="B53" s="126"/>
      <c r="C53" s="127">
        <f>(J42+K42)/2</f>
        <v>0</v>
      </c>
      <c r="D53" s="127" t="e">
        <f>PRODUCT(($J$40+$K$40)/($J$42+$K$42))</f>
        <v>#DIV/0!</v>
      </c>
      <c r="E53" s="127" t="e">
        <f t="shared" si="2"/>
        <v>#DIV/0!</v>
      </c>
      <c r="F53" s="127">
        <f>(($J$43+$K$43)/2)*(($J$44+$K$44)/2)*B53</f>
        <v>0</v>
      </c>
      <c r="G53" s="128"/>
      <c r="H53" s="128"/>
      <c r="I53" s="380"/>
      <c r="J53" s="379"/>
      <c r="K53" s="129">
        <v>0.6</v>
      </c>
      <c r="L53" s="130">
        <f t="shared" si="3"/>
        <v>0</v>
      </c>
      <c r="M53"/>
    </row>
    <row r="54" spans="1:14" ht="13.5" thickBot="1" x14ac:dyDescent="0.25">
      <c r="A54" s="131">
        <f>M7</f>
        <v>0</v>
      </c>
      <c r="B54" s="126"/>
      <c r="C54" s="127">
        <f>(L42+M42)/2</f>
        <v>0</v>
      </c>
      <c r="D54" s="127" t="e">
        <f>PRODUCT(($L$40+$M$40)/($L$42+$M$42))</f>
        <v>#DIV/0!</v>
      </c>
      <c r="E54" s="127" t="e">
        <f t="shared" si="2"/>
        <v>#DIV/0!</v>
      </c>
      <c r="F54" s="127">
        <f>(($L$43+$M$43)/2)*(($L$44+$M$44)/2)*B54</f>
        <v>0</v>
      </c>
      <c r="G54" s="128"/>
      <c r="H54" s="128"/>
      <c r="I54" s="388"/>
      <c r="J54" s="389"/>
      <c r="K54" s="129">
        <v>0.6</v>
      </c>
      <c r="L54" s="130">
        <f t="shared" si="3"/>
        <v>0</v>
      </c>
    </row>
    <row r="55" spans="1:14" ht="13.5" thickBot="1" x14ac:dyDescent="0.25">
      <c r="A55" s="132" t="s">
        <v>250</v>
      </c>
      <c r="B55" s="133"/>
      <c r="C55" s="133"/>
      <c r="D55" s="133"/>
      <c r="E55" s="133"/>
      <c r="F55" s="133"/>
      <c r="G55" s="134" t="e">
        <f>SUM(G49:G54)</f>
        <v>#DIV/0!</v>
      </c>
      <c r="H55" s="134" t="e">
        <f>SUM(H49:H54)</f>
        <v>#DIV/0!</v>
      </c>
      <c r="I55" s="391"/>
      <c r="J55" s="390"/>
      <c r="K55" s="135"/>
      <c r="L55" s="136" t="e">
        <f>SUM(L49:L54)</f>
        <v>#DIV/0!</v>
      </c>
    </row>
  </sheetData>
  <phoneticPr fontId="14" type="noConversion"/>
  <hyperlinks>
    <hyperlink ref="E5" location="Info!A1" display="Info"/>
  </hyperlinks>
  <printOptions gridLinesSet="0"/>
  <pageMargins left="0.78740157480314965" right="0.19685039370078741" top="0.70866141732283472" bottom="1.1023622047244095" header="0.43307086614173229" footer="0.78740157480314965"/>
  <pageSetup paperSize="9" orientation="portrait" blackAndWhite="1" horizontalDpi="180" verticalDpi="180" r:id="rId1"/>
  <headerFooter alignWithMargins="0">
    <oddHeader>&amp;F</oddHeader>
    <oddFooter>Erstellt von Luck &amp;D&amp;RSeite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print="0" autoFill="0" autoLine="0" autoPict="0">
                <anchor moveWithCells="1">
                  <from>
                    <xdr:col>12</xdr:col>
                    <xdr:colOff>28575</xdr:colOff>
                    <xdr:row>3</xdr:row>
                    <xdr:rowOff>66675</xdr:rowOff>
                  </from>
                  <to>
                    <xdr:col>12</xdr:col>
                    <xdr:colOff>400050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List Box 2">
              <controlPr defaultSize="0" print="0" autoFill="0" autoLine="0" autoPict="0">
                <anchor moveWithCells="1">
                  <from>
                    <xdr:col>7</xdr:col>
                    <xdr:colOff>438150</xdr:colOff>
                    <xdr:row>4</xdr:row>
                    <xdr:rowOff>9525</xdr:rowOff>
                  </from>
                  <to>
                    <xdr:col>9</xdr:col>
                    <xdr:colOff>333375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6">
    <pageSetUpPr fitToPage="1"/>
  </sheetPr>
  <dimension ref="A1:P55"/>
  <sheetViews>
    <sheetView showGridLines="0" showRowColHeaders="0" showZeros="0" showOutlineSymbols="0" topLeftCell="A7" zoomScale="128" workbookViewId="0">
      <selection activeCell="R12" sqref="R12"/>
    </sheetView>
  </sheetViews>
  <sheetFormatPr baseColWidth="10" defaultRowHeight="12.75" x14ac:dyDescent="0.2"/>
  <cols>
    <col min="1" max="1" width="4.85546875" customWidth="1"/>
    <col min="2" max="2" width="6.5703125" customWidth="1"/>
    <col min="3" max="12" width="6.7109375" customWidth="1"/>
    <col min="13" max="13" width="6.85546875" customWidth="1"/>
    <col min="14" max="16" width="11.42578125" hidden="1" customWidth="1"/>
  </cols>
  <sheetData>
    <row r="1" spans="1:16" ht="15.75" x14ac:dyDescent="0.25">
      <c r="A1" s="137" t="s">
        <v>235</v>
      </c>
      <c r="B1" s="138"/>
      <c r="C1" s="138"/>
      <c r="D1" s="137"/>
      <c r="E1" s="138"/>
      <c r="F1" s="138"/>
      <c r="G1" s="138"/>
      <c r="H1" s="138"/>
      <c r="I1" s="138"/>
      <c r="J1" s="138"/>
      <c r="K1" s="138"/>
      <c r="L1" s="138"/>
      <c r="M1" s="138"/>
      <c r="N1" s="76">
        <v>2</v>
      </c>
      <c r="O1" t="b">
        <v>1</v>
      </c>
      <c r="P1" s="139" t="s">
        <v>272</v>
      </c>
    </row>
    <row r="2" spans="1:16" x14ac:dyDescent="0.2">
      <c r="A2" s="140" t="s">
        <v>390</v>
      </c>
      <c r="B2" s="141"/>
      <c r="C2" s="141" t="str">
        <f>A!C8</f>
        <v>NN</v>
      </c>
      <c r="D2" s="141"/>
      <c r="E2" s="141"/>
      <c r="F2" s="141"/>
      <c r="G2" s="142" t="s">
        <v>236</v>
      </c>
      <c r="H2" s="141"/>
      <c r="I2" s="352" t="s">
        <v>368</v>
      </c>
      <c r="J2" s="140"/>
      <c r="K2" s="141"/>
      <c r="L2" s="142"/>
      <c r="M2" s="141"/>
      <c r="N2" s="76" t="s">
        <v>184</v>
      </c>
      <c r="O2" t="b">
        <v>0</v>
      </c>
      <c r="P2" s="139" t="s">
        <v>273</v>
      </c>
    </row>
    <row r="3" spans="1:16" x14ac:dyDescent="0.2">
      <c r="A3" s="141" t="s">
        <v>391</v>
      </c>
      <c r="B3" s="141"/>
      <c r="C3" s="627" t="str">
        <f>A!C10</f>
        <v>NN</v>
      </c>
      <c r="D3" s="627"/>
      <c r="E3" s="627"/>
      <c r="F3" s="141"/>
      <c r="G3" s="142" t="s">
        <v>237</v>
      </c>
      <c r="H3" s="141"/>
      <c r="I3" s="308" t="s">
        <v>69</v>
      </c>
      <c r="J3" s="141"/>
      <c r="K3" s="141"/>
      <c r="L3" s="142" t="s">
        <v>325</v>
      </c>
      <c r="M3" s="351">
        <v>112</v>
      </c>
      <c r="N3" s="76" t="s">
        <v>188</v>
      </c>
      <c r="O3" t="b">
        <v>0</v>
      </c>
      <c r="P3" s="139" t="s">
        <v>274</v>
      </c>
    </row>
    <row r="4" spans="1:16" x14ac:dyDescent="0.2">
      <c r="A4" s="141" t="s">
        <v>150</v>
      </c>
      <c r="B4" s="141"/>
      <c r="C4" s="628" t="str">
        <f>A!C6</f>
        <v>NN</v>
      </c>
      <c r="D4" s="628"/>
      <c r="E4" s="628"/>
      <c r="F4" s="141"/>
      <c r="G4" s="142" t="s">
        <v>238</v>
      </c>
      <c r="H4" s="141"/>
      <c r="I4" s="349" t="s">
        <v>515</v>
      </c>
      <c r="J4" s="140"/>
      <c r="K4" s="141"/>
      <c r="L4" s="143"/>
      <c r="M4" s="140"/>
      <c r="N4" s="76" t="s">
        <v>239</v>
      </c>
      <c r="O4" t="b">
        <v>0</v>
      </c>
      <c r="P4" s="139" t="s">
        <v>275</v>
      </c>
    </row>
    <row r="5" spans="1:16" x14ac:dyDescent="0.2">
      <c r="A5" s="144" t="s">
        <v>326</v>
      </c>
      <c r="B5" s="310">
        <f>A!C14</f>
        <v>2019</v>
      </c>
      <c r="C5" s="145"/>
      <c r="D5" s="145"/>
      <c r="E5" s="331" t="s">
        <v>311</v>
      </c>
      <c r="F5" s="145"/>
      <c r="G5" s="142" t="s">
        <v>240</v>
      </c>
      <c r="H5" s="141"/>
      <c r="I5" s="140" t="str">
        <f>INDEX(N2:N14,N1)</f>
        <v>8 cm o.R.</v>
      </c>
      <c r="J5" s="141"/>
      <c r="K5" s="141"/>
      <c r="L5" s="141"/>
      <c r="M5" s="141"/>
      <c r="N5" s="76" t="s">
        <v>192</v>
      </c>
      <c r="O5" t="b">
        <v>0</v>
      </c>
      <c r="P5" s="139" t="s">
        <v>276</v>
      </c>
    </row>
    <row r="6" spans="1:16" ht="13.5" thickBot="1" x14ac:dyDescent="0.25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76" t="s">
        <v>196</v>
      </c>
    </row>
    <row r="7" spans="1:16" x14ac:dyDescent="0.2">
      <c r="A7" s="83" t="s">
        <v>241</v>
      </c>
      <c r="B7" s="84" t="s">
        <v>242</v>
      </c>
      <c r="C7" s="85"/>
      <c r="D7" s="84" t="s">
        <v>243</v>
      </c>
      <c r="E7" s="85"/>
      <c r="F7" s="84" t="s">
        <v>243</v>
      </c>
      <c r="G7" s="85"/>
      <c r="H7" s="84" t="s">
        <v>243</v>
      </c>
      <c r="I7" s="85"/>
      <c r="J7" s="84" t="s">
        <v>243</v>
      </c>
      <c r="K7" s="85"/>
      <c r="L7" s="84" t="s">
        <v>243</v>
      </c>
      <c r="M7" s="86"/>
      <c r="N7" s="76" t="s">
        <v>200</v>
      </c>
    </row>
    <row r="8" spans="1:16" x14ac:dyDescent="0.2">
      <c r="A8" s="87" t="s">
        <v>181</v>
      </c>
      <c r="B8" s="88" t="s">
        <v>244</v>
      </c>
      <c r="C8" s="89"/>
      <c r="D8" s="88" t="s">
        <v>244</v>
      </c>
      <c r="E8" s="89"/>
      <c r="F8" s="88" t="s">
        <v>244</v>
      </c>
      <c r="G8" s="89"/>
      <c r="H8" s="88" t="s">
        <v>244</v>
      </c>
      <c r="I8" s="90"/>
      <c r="J8" s="88" t="s">
        <v>244</v>
      </c>
      <c r="K8" s="89"/>
      <c r="L8" s="88" t="s">
        <v>244</v>
      </c>
      <c r="M8" s="91"/>
      <c r="N8" s="76" t="s">
        <v>201</v>
      </c>
    </row>
    <row r="9" spans="1:16" ht="13.5" thickBot="1" x14ac:dyDescent="0.25">
      <c r="A9" s="92"/>
      <c r="B9" s="92" t="s">
        <v>245</v>
      </c>
      <c r="C9" s="93" t="s">
        <v>246</v>
      </c>
      <c r="D9" s="92" t="s">
        <v>245</v>
      </c>
      <c r="E9" s="93" t="s">
        <v>246</v>
      </c>
      <c r="F9" s="92" t="s">
        <v>247</v>
      </c>
      <c r="G9" s="93" t="s">
        <v>246</v>
      </c>
      <c r="H9" s="92" t="s">
        <v>247</v>
      </c>
      <c r="I9" s="93" t="s">
        <v>246</v>
      </c>
      <c r="J9" s="92" t="s">
        <v>247</v>
      </c>
      <c r="K9" s="93" t="s">
        <v>246</v>
      </c>
      <c r="L9" s="92" t="s">
        <v>247</v>
      </c>
      <c r="M9" s="94" t="s">
        <v>246</v>
      </c>
      <c r="N9" s="76" t="s">
        <v>211</v>
      </c>
    </row>
    <row r="10" spans="1:16" x14ac:dyDescent="0.2">
      <c r="A10" s="95">
        <v>1</v>
      </c>
      <c r="B10" s="96"/>
      <c r="C10" s="96"/>
      <c r="D10" s="97"/>
      <c r="E10" s="96"/>
      <c r="F10" s="97"/>
      <c r="G10" s="96"/>
      <c r="H10" s="97"/>
      <c r="I10" s="96"/>
      <c r="J10" s="97"/>
      <c r="K10" s="96"/>
      <c r="L10" s="97"/>
      <c r="M10" s="96"/>
      <c r="N10" s="76" t="s">
        <v>218</v>
      </c>
    </row>
    <row r="11" spans="1:16" x14ac:dyDescent="0.2">
      <c r="A11" s="95">
        <v>2</v>
      </c>
      <c r="B11" s="96"/>
      <c r="C11" s="96"/>
      <c r="D11" s="97"/>
      <c r="E11" s="96"/>
      <c r="F11" s="97"/>
      <c r="G11" s="96"/>
      <c r="H11" s="97"/>
      <c r="I11" s="96"/>
      <c r="J11" s="97"/>
      <c r="K11" s="96"/>
      <c r="L11" s="97"/>
      <c r="M11" s="96"/>
      <c r="N11" s="76" t="s">
        <v>219</v>
      </c>
    </row>
    <row r="12" spans="1:16" x14ac:dyDescent="0.2">
      <c r="A12" s="95">
        <v>3</v>
      </c>
      <c r="B12" s="96"/>
      <c r="C12" s="96"/>
      <c r="D12" s="97"/>
      <c r="E12" s="96"/>
      <c r="F12" s="97"/>
      <c r="G12" s="96"/>
      <c r="H12" s="97"/>
      <c r="I12" s="96"/>
      <c r="J12" s="97"/>
      <c r="K12" s="96"/>
      <c r="L12" s="97"/>
      <c r="M12" s="96"/>
      <c r="N12" s="76" t="s">
        <v>220</v>
      </c>
    </row>
    <row r="13" spans="1:16" x14ac:dyDescent="0.2">
      <c r="A13" s="95">
        <v>4</v>
      </c>
      <c r="B13" s="96"/>
      <c r="C13" s="96"/>
      <c r="D13" s="97"/>
      <c r="E13" s="96"/>
      <c r="F13" s="97"/>
      <c r="G13" s="96"/>
      <c r="H13" s="97"/>
      <c r="I13" s="96"/>
      <c r="J13" s="97"/>
      <c r="K13" s="96"/>
      <c r="L13" s="97"/>
      <c r="M13" s="96"/>
      <c r="N13" s="76" t="s">
        <v>248</v>
      </c>
    </row>
    <row r="14" spans="1:16" x14ac:dyDescent="0.2">
      <c r="A14" s="95">
        <v>5</v>
      </c>
      <c r="B14" s="96"/>
      <c r="C14" s="96"/>
      <c r="D14" s="97"/>
      <c r="E14" s="96"/>
      <c r="F14" s="97"/>
      <c r="G14" s="96"/>
      <c r="H14" s="97"/>
      <c r="I14" s="96"/>
      <c r="J14" s="97"/>
      <c r="K14" s="96"/>
      <c r="L14" s="97"/>
      <c r="M14" s="96"/>
      <c r="N14" s="76" t="s">
        <v>227</v>
      </c>
    </row>
    <row r="15" spans="1:16" x14ac:dyDescent="0.2">
      <c r="A15" s="95">
        <v>6</v>
      </c>
      <c r="B15" s="96"/>
      <c r="C15" s="96"/>
      <c r="D15" s="97"/>
      <c r="E15" s="96"/>
      <c r="F15" s="97"/>
      <c r="G15" s="96"/>
      <c r="H15" s="97"/>
      <c r="I15" s="96"/>
      <c r="J15" s="97"/>
      <c r="K15" s="96"/>
      <c r="L15" s="97"/>
      <c r="M15" s="96"/>
      <c r="N15" s="76" t="s">
        <v>249</v>
      </c>
    </row>
    <row r="16" spans="1:16" x14ac:dyDescent="0.2">
      <c r="A16" s="95">
        <v>7</v>
      </c>
      <c r="B16" s="96"/>
      <c r="C16" s="96"/>
      <c r="D16" s="97"/>
      <c r="E16" s="96"/>
      <c r="F16" s="97"/>
      <c r="G16" s="96"/>
      <c r="H16" s="97"/>
      <c r="I16" s="96"/>
      <c r="J16" s="97"/>
      <c r="K16" s="96"/>
      <c r="L16" s="97"/>
      <c r="M16" s="96"/>
    </row>
    <row r="17" spans="1:16" x14ac:dyDescent="0.2">
      <c r="A17" s="95">
        <v>8</v>
      </c>
      <c r="B17" s="96"/>
      <c r="C17" s="96"/>
      <c r="D17" s="97"/>
      <c r="E17" s="96"/>
      <c r="F17" s="97"/>
      <c r="G17" s="96"/>
      <c r="H17" s="97"/>
      <c r="I17" s="96"/>
      <c r="J17" s="97"/>
      <c r="K17" s="96"/>
      <c r="L17" s="97"/>
      <c r="M17" s="96"/>
    </row>
    <row r="18" spans="1:16" x14ac:dyDescent="0.2">
      <c r="A18" s="95">
        <v>9</v>
      </c>
      <c r="B18" s="96"/>
      <c r="C18" s="96"/>
      <c r="D18" s="97"/>
      <c r="E18" s="96"/>
      <c r="F18" s="97"/>
      <c r="G18" s="96"/>
      <c r="H18" s="97"/>
      <c r="I18" s="96"/>
      <c r="J18" s="97"/>
      <c r="K18" s="96"/>
      <c r="L18" s="97"/>
      <c r="M18" s="96"/>
    </row>
    <row r="19" spans="1:16" ht="13.5" thickBot="1" x14ac:dyDescent="0.25">
      <c r="A19" s="95">
        <v>10</v>
      </c>
      <c r="B19" s="96"/>
      <c r="C19" s="96"/>
      <c r="D19" s="97"/>
      <c r="E19" s="96"/>
      <c r="F19" s="97"/>
      <c r="G19" s="96"/>
      <c r="H19" s="97"/>
      <c r="I19" s="96"/>
      <c r="J19" s="97"/>
      <c r="K19" s="96"/>
      <c r="L19" s="97"/>
      <c r="M19" s="96"/>
      <c r="N19" s="2" t="s">
        <v>277</v>
      </c>
    </row>
    <row r="20" spans="1:16" x14ac:dyDescent="0.2">
      <c r="A20" s="95">
        <v>11</v>
      </c>
      <c r="B20" s="96"/>
      <c r="C20" s="96"/>
      <c r="D20" s="97"/>
      <c r="E20" s="96"/>
      <c r="F20" s="97"/>
      <c r="G20" s="96"/>
      <c r="H20" s="97"/>
      <c r="I20" s="96"/>
      <c r="J20" s="97"/>
      <c r="K20" s="96"/>
      <c r="L20" s="97"/>
      <c r="M20" s="96"/>
      <c r="N20" s="146" t="s">
        <v>142</v>
      </c>
      <c r="O20" s="147" t="s">
        <v>278</v>
      </c>
      <c r="P20" s="148" t="s">
        <v>279</v>
      </c>
    </row>
    <row r="21" spans="1:16" ht="13.5" thickBot="1" x14ac:dyDescent="0.25">
      <c r="A21" s="95">
        <v>12</v>
      </c>
      <c r="B21" s="96"/>
      <c r="C21" s="96"/>
      <c r="D21" s="97"/>
      <c r="E21" s="96"/>
      <c r="F21" s="97"/>
      <c r="G21" s="96"/>
      <c r="H21" s="97"/>
      <c r="I21" s="96"/>
      <c r="J21" s="97"/>
      <c r="K21" s="96"/>
      <c r="L21" s="97"/>
      <c r="M21" s="96"/>
      <c r="N21" s="149"/>
      <c r="O21" s="150" t="s">
        <v>214</v>
      </c>
      <c r="P21" s="151" t="s">
        <v>216</v>
      </c>
    </row>
    <row r="22" spans="1:16" x14ac:dyDescent="0.2">
      <c r="A22" s="95">
        <v>13</v>
      </c>
      <c r="B22" s="96"/>
      <c r="C22" s="96"/>
      <c r="D22" s="97"/>
      <c r="E22" s="96"/>
      <c r="F22" s="97"/>
      <c r="G22" s="96"/>
      <c r="H22" s="97"/>
      <c r="I22" s="96"/>
      <c r="J22" s="97"/>
      <c r="K22" s="96"/>
      <c r="L22" s="97"/>
      <c r="M22" s="96"/>
      <c r="N22" s="33" t="s">
        <v>53</v>
      </c>
      <c r="O22" s="152">
        <v>2</v>
      </c>
      <c r="P22" s="153">
        <v>0.03</v>
      </c>
    </row>
    <row r="23" spans="1:16" x14ac:dyDescent="0.2">
      <c r="A23" s="95">
        <v>14</v>
      </c>
      <c r="B23" s="96"/>
      <c r="C23" s="96"/>
      <c r="D23" s="97"/>
      <c r="E23" s="96"/>
      <c r="F23" s="97"/>
      <c r="G23" s="96"/>
      <c r="H23" s="97"/>
      <c r="I23" s="96"/>
      <c r="J23" s="97"/>
      <c r="K23" s="96"/>
      <c r="L23" s="97"/>
      <c r="M23" s="96"/>
      <c r="N23" s="154" t="s">
        <v>69</v>
      </c>
      <c r="O23" s="155">
        <v>2.5</v>
      </c>
      <c r="P23" s="156">
        <v>0.04</v>
      </c>
    </row>
    <row r="24" spans="1:16" x14ac:dyDescent="0.2">
      <c r="A24" s="95">
        <v>15</v>
      </c>
      <c r="B24" s="96"/>
      <c r="C24" s="96"/>
      <c r="D24" s="97"/>
      <c r="E24" s="96"/>
      <c r="F24" s="97"/>
      <c r="G24" s="96"/>
      <c r="H24" s="97"/>
      <c r="I24" s="96"/>
      <c r="J24" s="97"/>
      <c r="K24" s="96"/>
      <c r="L24" s="97"/>
      <c r="M24" s="96"/>
      <c r="N24" s="34"/>
      <c r="O24" s="157">
        <v>3</v>
      </c>
      <c r="P24" s="158">
        <v>0.05</v>
      </c>
    </row>
    <row r="25" spans="1:16" x14ac:dyDescent="0.2">
      <c r="A25" s="95">
        <v>16</v>
      </c>
      <c r="B25" s="96"/>
      <c r="C25" s="96"/>
      <c r="D25" s="97"/>
      <c r="E25" s="96"/>
      <c r="F25" s="97"/>
      <c r="G25" s="96"/>
      <c r="H25" s="97"/>
      <c r="I25" s="96"/>
      <c r="J25" s="97"/>
      <c r="K25" s="96"/>
      <c r="L25" s="97"/>
      <c r="M25" s="96"/>
      <c r="N25" s="33" t="s">
        <v>78</v>
      </c>
      <c r="O25" s="152">
        <v>2</v>
      </c>
      <c r="P25" s="153">
        <v>0.03</v>
      </c>
    </row>
    <row r="26" spans="1:16" x14ac:dyDescent="0.2">
      <c r="A26" s="95">
        <v>17</v>
      </c>
      <c r="B26" s="96"/>
      <c r="C26" s="96"/>
      <c r="D26" s="97"/>
      <c r="E26" s="96"/>
      <c r="F26" s="97"/>
      <c r="G26" s="96"/>
      <c r="H26" s="97"/>
      <c r="I26" s="96"/>
      <c r="J26" s="97"/>
      <c r="K26" s="96"/>
      <c r="L26" s="97"/>
      <c r="M26" s="96"/>
      <c r="N26" s="154" t="s">
        <v>183</v>
      </c>
      <c r="O26" s="155">
        <v>2.5</v>
      </c>
      <c r="P26" s="156">
        <v>4.4999999999999998E-2</v>
      </c>
    </row>
    <row r="27" spans="1:16" x14ac:dyDescent="0.2">
      <c r="A27" s="95">
        <v>18</v>
      </c>
      <c r="B27" s="96"/>
      <c r="C27" s="96"/>
      <c r="D27" s="97"/>
      <c r="E27" s="96"/>
      <c r="F27" s="97"/>
      <c r="G27" s="96"/>
      <c r="H27" s="97"/>
      <c r="I27" s="96"/>
      <c r="J27" s="97"/>
      <c r="K27" s="96"/>
      <c r="L27" s="97"/>
      <c r="M27" s="96"/>
      <c r="N27" s="34"/>
      <c r="O27" s="157">
        <v>3</v>
      </c>
      <c r="P27" s="158">
        <v>7.0000000000000007E-2</v>
      </c>
    </row>
    <row r="28" spans="1:16" x14ac:dyDescent="0.2">
      <c r="A28" s="95">
        <v>19</v>
      </c>
      <c r="B28" s="96"/>
      <c r="C28" s="96"/>
      <c r="D28" s="97"/>
      <c r="E28" s="96"/>
      <c r="F28" s="97"/>
      <c r="G28" s="96"/>
      <c r="H28" s="97"/>
      <c r="I28" s="96"/>
      <c r="J28" s="97"/>
      <c r="K28" s="96"/>
      <c r="L28" s="97"/>
      <c r="M28" s="96"/>
    </row>
    <row r="29" spans="1:16" x14ac:dyDescent="0.2">
      <c r="A29" s="95">
        <v>20</v>
      </c>
      <c r="B29" s="96"/>
      <c r="C29" s="96"/>
      <c r="D29" s="97"/>
      <c r="E29" s="96"/>
      <c r="F29" s="97"/>
      <c r="G29" s="96"/>
      <c r="H29" s="97"/>
      <c r="I29" s="96"/>
      <c r="J29" s="97"/>
      <c r="K29" s="96"/>
      <c r="L29" s="97"/>
      <c r="M29" s="96"/>
    </row>
    <row r="30" spans="1:16" x14ac:dyDescent="0.2">
      <c r="A30" s="95">
        <v>21</v>
      </c>
      <c r="B30" s="96"/>
      <c r="C30" s="96"/>
      <c r="D30" s="97"/>
      <c r="E30" s="96"/>
      <c r="F30" s="97"/>
      <c r="G30" s="96"/>
      <c r="H30" s="97"/>
      <c r="I30" s="96"/>
      <c r="J30" s="97"/>
      <c r="K30" s="96"/>
      <c r="L30" s="97"/>
      <c r="M30" s="96"/>
    </row>
    <row r="31" spans="1:16" x14ac:dyDescent="0.2">
      <c r="A31" s="95">
        <v>22</v>
      </c>
      <c r="B31" s="96"/>
      <c r="C31" s="96"/>
      <c r="D31" s="97"/>
      <c r="E31" s="96"/>
      <c r="F31" s="97"/>
      <c r="G31" s="96"/>
      <c r="H31" s="97"/>
      <c r="I31" s="96"/>
      <c r="J31" s="97"/>
      <c r="K31" s="96"/>
      <c r="L31" s="97"/>
      <c r="M31" s="96"/>
    </row>
    <row r="32" spans="1:16" x14ac:dyDescent="0.2">
      <c r="A32" s="95">
        <v>23</v>
      </c>
      <c r="B32" s="96"/>
      <c r="C32" s="96"/>
      <c r="D32" s="97"/>
      <c r="E32" s="96"/>
      <c r="F32" s="97"/>
      <c r="G32" s="96"/>
      <c r="H32" s="97"/>
      <c r="I32" s="96"/>
      <c r="J32" s="97"/>
      <c r="K32" s="96"/>
      <c r="L32" s="97"/>
      <c r="M32" s="96"/>
    </row>
    <row r="33" spans="1:13" x14ac:dyDescent="0.2">
      <c r="A33" s="95">
        <v>24</v>
      </c>
      <c r="B33" s="96"/>
      <c r="C33" s="96"/>
      <c r="D33" s="97"/>
      <c r="E33" s="96"/>
      <c r="F33" s="97"/>
      <c r="G33" s="96"/>
      <c r="H33" s="97"/>
      <c r="I33" s="96"/>
      <c r="J33" s="97"/>
      <c r="K33" s="96"/>
      <c r="L33" s="97"/>
      <c r="M33" s="96"/>
    </row>
    <row r="34" spans="1:13" x14ac:dyDescent="0.2">
      <c r="A34" s="95">
        <v>25</v>
      </c>
      <c r="B34" s="96"/>
      <c r="C34" s="96"/>
      <c r="D34" s="97"/>
      <c r="E34" s="96"/>
      <c r="F34" s="97"/>
      <c r="G34" s="96"/>
      <c r="H34" s="97"/>
      <c r="I34" s="96"/>
      <c r="J34" s="97"/>
      <c r="K34" s="96"/>
      <c r="L34" s="97"/>
      <c r="M34" s="96"/>
    </row>
    <row r="35" spans="1:13" x14ac:dyDescent="0.2">
      <c r="A35" s="95">
        <v>26</v>
      </c>
      <c r="B35" s="96"/>
      <c r="C35" s="96"/>
      <c r="D35" s="97"/>
      <c r="E35" s="96"/>
      <c r="F35" s="97"/>
      <c r="G35" s="96"/>
      <c r="H35" s="97"/>
      <c r="I35" s="96"/>
      <c r="J35" s="97"/>
      <c r="K35" s="96"/>
      <c r="L35" s="97"/>
      <c r="M35" s="96"/>
    </row>
    <row r="36" spans="1:13" x14ac:dyDescent="0.2">
      <c r="A36" s="95">
        <v>27</v>
      </c>
      <c r="B36" s="96"/>
      <c r="C36" s="96"/>
      <c r="D36" s="97"/>
      <c r="E36" s="96"/>
      <c r="F36" s="343"/>
      <c r="G36" s="96"/>
      <c r="H36" s="97"/>
      <c r="I36" s="96"/>
      <c r="J36" s="97"/>
      <c r="K36" s="96"/>
      <c r="L36" s="97"/>
      <c r="M36" s="96"/>
    </row>
    <row r="37" spans="1:13" x14ac:dyDescent="0.2">
      <c r="A37" s="95">
        <v>28</v>
      </c>
      <c r="B37" s="96"/>
      <c r="C37" s="96"/>
      <c r="D37" s="97"/>
      <c r="E37" s="96"/>
      <c r="F37" s="97"/>
      <c r="G37" s="96"/>
      <c r="H37" s="97"/>
      <c r="I37" s="96"/>
      <c r="J37" s="97"/>
      <c r="K37" s="96"/>
      <c r="L37" s="97"/>
      <c r="M37" s="96"/>
    </row>
    <row r="38" spans="1:13" x14ac:dyDescent="0.2">
      <c r="A38" s="95">
        <v>29</v>
      </c>
      <c r="B38" s="96"/>
      <c r="C38" s="96"/>
      <c r="D38" s="97"/>
      <c r="E38" s="96"/>
      <c r="F38" s="97"/>
      <c r="G38" s="96"/>
      <c r="H38" s="97"/>
      <c r="I38" s="96"/>
      <c r="J38" s="97"/>
      <c r="K38" s="96"/>
      <c r="L38" s="97"/>
      <c r="M38" s="96"/>
    </row>
    <row r="39" spans="1:13" ht="13.5" thickBot="1" x14ac:dyDescent="0.25">
      <c r="A39" s="95">
        <v>30</v>
      </c>
      <c r="B39" s="96"/>
      <c r="C39" s="96"/>
      <c r="D39" s="97"/>
      <c r="E39" s="96"/>
      <c r="F39" s="97"/>
      <c r="G39" s="96"/>
      <c r="H39" s="97"/>
      <c r="I39" s="96"/>
      <c r="J39" s="97"/>
      <c r="K39" s="96"/>
      <c r="L39" s="97"/>
      <c r="M39" s="96"/>
    </row>
    <row r="40" spans="1:13" x14ac:dyDescent="0.2">
      <c r="A40" s="98" t="s">
        <v>250</v>
      </c>
      <c r="B40" s="344">
        <f t="shared" ref="B40:M40" si="0">SUM(B10:B39)</f>
        <v>0</v>
      </c>
      <c r="C40" s="101">
        <f t="shared" si="0"/>
        <v>0</v>
      </c>
      <c r="D40" s="99">
        <f t="shared" si="0"/>
        <v>0</v>
      </c>
      <c r="E40" s="101">
        <f t="shared" si="0"/>
        <v>0</v>
      </c>
      <c r="F40" s="99">
        <f t="shared" si="0"/>
        <v>0</v>
      </c>
      <c r="G40" s="101">
        <f t="shared" si="0"/>
        <v>0</v>
      </c>
      <c r="H40" s="99">
        <f t="shared" si="0"/>
        <v>0</v>
      </c>
      <c r="I40" s="101">
        <f t="shared" si="0"/>
        <v>0</v>
      </c>
      <c r="J40" s="99">
        <f t="shared" si="0"/>
        <v>0</v>
      </c>
      <c r="K40" s="101">
        <f t="shared" si="0"/>
        <v>0</v>
      </c>
      <c r="L40" s="99">
        <f t="shared" si="0"/>
        <v>0</v>
      </c>
      <c r="M40" s="101">
        <f t="shared" si="0"/>
        <v>0</v>
      </c>
    </row>
    <row r="41" spans="1:13" x14ac:dyDescent="0.2">
      <c r="A41" s="102" t="s">
        <v>251</v>
      </c>
      <c r="B41" s="103" t="e">
        <f t="shared" ref="B41:M41" si="1">B40/B42</f>
        <v>#DIV/0!</v>
      </c>
      <c r="C41" s="104" t="e">
        <f t="shared" si="1"/>
        <v>#DIV/0!</v>
      </c>
      <c r="D41" s="103" t="e">
        <f t="shared" si="1"/>
        <v>#DIV/0!</v>
      </c>
      <c r="E41" s="105" t="e">
        <f t="shared" si="1"/>
        <v>#DIV/0!</v>
      </c>
      <c r="F41" s="103" t="e">
        <f t="shared" si="1"/>
        <v>#DIV/0!</v>
      </c>
      <c r="G41" s="105" t="e">
        <f t="shared" si="1"/>
        <v>#DIV/0!</v>
      </c>
      <c r="H41" s="103" t="e">
        <f t="shared" si="1"/>
        <v>#DIV/0!</v>
      </c>
      <c r="I41" s="105" t="e">
        <f t="shared" si="1"/>
        <v>#DIV/0!</v>
      </c>
      <c r="J41" s="103" t="e">
        <f t="shared" si="1"/>
        <v>#DIV/0!</v>
      </c>
      <c r="K41" s="105" t="e">
        <f t="shared" si="1"/>
        <v>#DIV/0!</v>
      </c>
      <c r="L41" s="103" t="e">
        <f t="shared" si="1"/>
        <v>#DIV/0!</v>
      </c>
      <c r="M41" s="105" t="e">
        <f t="shared" si="1"/>
        <v>#DIV/0!</v>
      </c>
    </row>
    <row r="42" spans="1:13" x14ac:dyDescent="0.2">
      <c r="A42" s="102" t="s">
        <v>252</v>
      </c>
      <c r="B42" s="97"/>
      <c r="C42" s="106"/>
      <c r="D42" s="97"/>
      <c r="E42" s="96"/>
      <c r="F42" s="97"/>
      <c r="G42" s="96"/>
      <c r="H42" s="97"/>
      <c r="I42" s="96"/>
      <c r="J42" s="97"/>
      <c r="K42" s="96"/>
      <c r="L42" s="97"/>
      <c r="M42" s="106"/>
    </row>
    <row r="43" spans="1:13" x14ac:dyDescent="0.2">
      <c r="A43" s="102" t="s">
        <v>253</v>
      </c>
      <c r="B43" s="97"/>
      <c r="C43" s="106"/>
      <c r="D43" s="97"/>
      <c r="E43" s="96"/>
      <c r="F43" s="97"/>
      <c r="G43" s="96"/>
      <c r="H43" s="97"/>
      <c r="I43" s="96"/>
      <c r="J43" s="97"/>
      <c r="K43" s="96"/>
      <c r="L43" s="97"/>
      <c r="M43" s="106"/>
    </row>
    <row r="44" spans="1:13" ht="13.5" thickBot="1" x14ac:dyDescent="0.25">
      <c r="A44" s="107" t="s">
        <v>254</v>
      </c>
      <c r="B44" s="108"/>
      <c r="C44" s="109"/>
      <c r="D44" s="108"/>
      <c r="E44" s="110"/>
      <c r="F44" s="108"/>
      <c r="G44" s="110"/>
      <c r="H44" s="108"/>
      <c r="I44" s="110"/>
      <c r="J44" s="108"/>
      <c r="K44" s="110"/>
      <c r="L44" s="108"/>
      <c r="M44" s="109"/>
    </row>
    <row r="45" spans="1:13" s="26" customFormat="1" ht="13.5" thickBot="1" x14ac:dyDescent="0.25">
      <c r="A45"/>
      <c r="I45"/>
      <c r="M45" s="159"/>
    </row>
    <row r="46" spans="1:13" s="26" customFormat="1" x14ac:dyDescent="0.2">
      <c r="A46" s="83" t="s">
        <v>255</v>
      </c>
      <c r="B46" s="111" t="s">
        <v>256</v>
      </c>
      <c r="C46" s="112" t="s">
        <v>257</v>
      </c>
      <c r="D46" s="112"/>
      <c r="E46" s="111" t="s">
        <v>258</v>
      </c>
      <c r="F46" s="113" t="s">
        <v>259</v>
      </c>
      <c r="G46" s="114" t="s">
        <v>234</v>
      </c>
      <c r="H46" s="115" t="s">
        <v>260</v>
      </c>
      <c r="I46" s="115" t="s">
        <v>261</v>
      </c>
      <c r="J46" s="114" t="s">
        <v>180</v>
      </c>
      <c r="K46" s="111" t="s">
        <v>262</v>
      </c>
      <c r="L46" s="116" t="s">
        <v>180</v>
      </c>
      <c r="M46"/>
    </row>
    <row r="47" spans="1:13" s="26" customFormat="1" x14ac:dyDescent="0.2">
      <c r="A47" s="87" t="s">
        <v>174</v>
      </c>
      <c r="B47" s="117" t="s">
        <v>263</v>
      </c>
      <c r="C47" s="118" t="s">
        <v>264</v>
      </c>
      <c r="D47" s="119" t="s">
        <v>265</v>
      </c>
      <c r="E47" s="117" t="s">
        <v>266</v>
      </c>
      <c r="F47" s="118" t="s">
        <v>267</v>
      </c>
      <c r="G47" s="119" t="s">
        <v>258</v>
      </c>
      <c r="H47" s="119" t="s">
        <v>268</v>
      </c>
      <c r="I47" s="160" t="s">
        <v>269</v>
      </c>
      <c r="J47" s="119" t="s">
        <v>270</v>
      </c>
      <c r="K47" s="117"/>
      <c r="L47" s="120" t="s">
        <v>161</v>
      </c>
      <c r="M47"/>
    </row>
    <row r="48" spans="1:13" s="26" customFormat="1" ht="13.5" thickBot="1" x14ac:dyDescent="0.25">
      <c r="A48" s="92"/>
      <c r="B48" s="121"/>
      <c r="C48" s="122"/>
      <c r="D48" s="93"/>
      <c r="E48" s="121"/>
      <c r="F48" s="122" t="s">
        <v>270</v>
      </c>
      <c r="G48" s="93" t="s">
        <v>266</v>
      </c>
      <c r="H48" s="93" t="s">
        <v>271</v>
      </c>
      <c r="I48" s="93" t="s">
        <v>216</v>
      </c>
      <c r="J48" s="161"/>
      <c r="K48" s="123"/>
      <c r="L48" s="124"/>
      <c r="M48"/>
    </row>
    <row r="49" spans="1:13" s="26" customFormat="1" ht="12" x14ac:dyDescent="0.2">
      <c r="A49" s="125"/>
      <c r="B49" s="126"/>
      <c r="C49" s="127">
        <f>(B42+C42)/2</f>
        <v>0</v>
      </c>
      <c r="D49" s="127" t="str">
        <f>IF(A49,PRODUCT((B$40+C$40)/(B$42+C$42)),"")</f>
        <v/>
      </c>
      <c r="E49" s="127" t="str">
        <f t="shared" ref="E49:E54" si="2">IF(A49,B49*C49*D49,"")</f>
        <v/>
      </c>
      <c r="F49" s="127">
        <f>(($B$43+$C$43)/2)*(($B$44+$C$44)/2)*B49</f>
        <v>0</v>
      </c>
      <c r="G49" s="128" t="str">
        <f t="shared" ref="G49:G54" si="3">IF(A49,E49+F49,"")</f>
        <v/>
      </c>
      <c r="H49" s="128" t="str">
        <f t="shared" ref="H49:H54" si="4">IF(A49,G49-(G49*4/100),"")</f>
        <v/>
      </c>
      <c r="I49" s="162"/>
      <c r="J49" s="163" t="str">
        <f t="shared" ref="J49:J54" si="5">IF(A49,H49-(H49*I49/100),"")</f>
        <v/>
      </c>
      <c r="K49" s="129">
        <v>0.6</v>
      </c>
      <c r="L49" s="164" t="str">
        <f t="shared" ref="L49:L54" si="6">IF(A49,J49*K49,"")</f>
        <v/>
      </c>
      <c r="M49" s="353" t="s">
        <v>514</v>
      </c>
    </row>
    <row r="50" spans="1:13" s="26" customFormat="1" ht="12" x14ac:dyDescent="0.2">
      <c r="A50" s="125"/>
      <c r="B50" s="126"/>
      <c r="C50" s="127">
        <f>PRODUCT(($D$42+$E$42)/2)</f>
        <v>0</v>
      </c>
      <c r="D50" s="127" t="str">
        <f>IF(A50,PRODUCT((D$40+E$40)/(D$42+E$42)),"")</f>
        <v/>
      </c>
      <c r="E50" s="127" t="str">
        <f t="shared" si="2"/>
        <v/>
      </c>
      <c r="F50" s="127">
        <f>(($D$43+$E$43)/2)*(($D$44+$E$44)/2)*B50</f>
        <v>0</v>
      </c>
      <c r="G50" s="128" t="str">
        <f t="shared" si="3"/>
        <v/>
      </c>
      <c r="H50" s="128" t="str">
        <f t="shared" si="4"/>
        <v/>
      </c>
      <c r="I50" s="162"/>
      <c r="J50" s="163" t="str">
        <f t="shared" si="5"/>
        <v/>
      </c>
      <c r="K50" s="129"/>
      <c r="L50" s="164" t="str">
        <f t="shared" si="6"/>
        <v/>
      </c>
      <c r="M50" s="353"/>
    </row>
    <row r="51" spans="1:13" s="26" customFormat="1" ht="12" x14ac:dyDescent="0.2">
      <c r="A51" s="125"/>
      <c r="B51" s="126"/>
      <c r="C51" s="127">
        <f>PRODUCT(($F$42+$G$42)/2)</f>
        <v>0</v>
      </c>
      <c r="D51" s="127" t="str">
        <f>IF(A51,PRODUCT((F$40+G$40)/(F$42+G$42)),"")</f>
        <v/>
      </c>
      <c r="E51" s="127" t="str">
        <f t="shared" si="2"/>
        <v/>
      </c>
      <c r="F51" s="127">
        <f>(($F$43+$G$43)/2)*(($F$44+$G$44)/2)*B51</f>
        <v>0</v>
      </c>
      <c r="G51" s="128" t="str">
        <f t="shared" si="3"/>
        <v/>
      </c>
      <c r="H51" s="128" t="str">
        <f t="shared" si="4"/>
        <v/>
      </c>
      <c r="I51" s="162"/>
      <c r="J51" s="163" t="str">
        <f t="shared" si="5"/>
        <v/>
      </c>
      <c r="K51" s="129"/>
      <c r="L51" s="164" t="str">
        <f t="shared" si="6"/>
        <v/>
      </c>
      <c r="M51" s="353"/>
    </row>
    <row r="52" spans="1:13" s="26" customFormat="1" ht="12" x14ac:dyDescent="0.2">
      <c r="A52" s="125"/>
      <c r="B52" s="126"/>
      <c r="C52" s="127">
        <f>PRODUCT(($H$42+$I$42)/2)</f>
        <v>0</v>
      </c>
      <c r="D52" s="127" t="str">
        <f>IF(A52,PRODUCT((H$40+I$40)/(H$42+I$42)),"")</f>
        <v/>
      </c>
      <c r="E52" s="127" t="str">
        <f t="shared" si="2"/>
        <v/>
      </c>
      <c r="F52" s="127">
        <f>(($H$43+$I$43)/2)*(($H$44+$I$44)/2)*B52</f>
        <v>0</v>
      </c>
      <c r="G52" s="128" t="str">
        <f t="shared" si="3"/>
        <v/>
      </c>
      <c r="H52" s="128" t="str">
        <f t="shared" si="4"/>
        <v/>
      </c>
      <c r="I52" s="162"/>
      <c r="J52" s="163" t="str">
        <f t="shared" si="5"/>
        <v/>
      </c>
      <c r="K52" s="129"/>
      <c r="L52" s="164" t="str">
        <f t="shared" si="6"/>
        <v/>
      </c>
      <c r="M52" s="353"/>
    </row>
    <row r="53" spans="1:13" s="26" customFormat="1" ht="12" x14ac:dyDescent="0.2">
      <c r="A53" s="125"/>
      <c r="B53" s="126"/>
      <c r="C53" s="127">
        <f>PRODUCT(($J$42+$K$42)/2)</f>
        <v>0</v>
      </c>
      <c r="D53" s="127" t="str">
        <f>IF(A53,PRODUCT((J$40+K$40)/(J$42+K$42)),"")</f>
        <v/>
      </c>
      <c r="E53" s="127" t="str">
        <f t="shared" si="2"/>
        <v/>
      </c>
      <c r="F53" s="127">
        <f>(($J$43+$K$43)/2)*(($J$44+$K$44)/2)*B53</f>
        <v>0</v>
      </c>
      <c r="G53" s="128" t="str">
        <f t="shared" si="3"/>
        <v/>
      </c>
      <c r="H53" s="128" t="str">
        <f t="shared" si="4"/>
        <v/>
      </c>
      <c r="I53" s="162"/>
      <c r="J53" s="163" t="str">
        <f t="shared" si="5"/>
        <v/>
      </c>
      <c r="K53" s="129"/>
      <c r="L53" s="164" t="str">
        <f t="shared" si="6"/>
        <v/>
      </c>
      <c r="M53" s="353"/>
    </row>
    <row r="54" spans="1:13" ht="13.5" thickBot="1" x14ac:dyDescent="0.25">
      <c r="A54" s="125"/>
      <c r="B54" s="126"/>
      <c r="C54" s="127">
        <f>PRODUCT(($L$42+$M$42)/2)</f>
        <v>0</v>
      </c>
      <c r="D54" s="127" t="str">
        <f>IF(A54,PRODUCT((L$40+M$40)/(L$42+M$42)),"")</f>
        <v/>
      </c>
      <c r="E54" s="127" t="str">
        <f t="shared" si="2"/>
        <v/>
      </c>
      <c r="F54" s="127">
        <f>(($L$43+$M$43)/2)*(($L$44+$M$44)/2)*B54</f>
        <v>0</v>
      </c>
      <c r="G54" s="128" t="str">
        <f t="shared" si="3"/>
        <v/>
      </c>
      <c r="H54" s="128" t="str">
        <f t="shared" si="4"/>
        <v/>
      </c>
      <c r="I54" s="162"/>
      <c r="J54" s="163" t="str">
        <f t="shared" si="5"/>
        <v/>
      </c>
      <c r="K54" s="129"/>
      <c r="L54" s="164" t="str">
        <f t="shared" si="6"/>
        <v/>
      </c>
      <c r="M54" s="353"/>
    </row>
    <row r="55" spans="1:13" ht="13.5" thickBot="1" x14ac:dyDescent="0.25">
      <c r="A55" s="132" t="s">
        <v>250</v>
      </c>
      <c r="G55" s="166">
        <f>SUM(G49:G54)</f>
        <v>0</v>
      </c>
      <c r="H55" s="166">
        <f>SUM(H49:H54)</f>
        <v>0</v>
      </c>
      <c r="J55" s="167">
        <f>SUM(J49:J54)</f>
        <v>0</v>
      </c>
      <c r="K55" s="165"/>
      <c r="L55" s="136">
        <f>SUM(L49:L54)</f>
        <v>0</v>
      </c>
    </row>
  </sheetData>
  <phoneticPr fontId="14" type="noConversion"/>
  <hyperlinks>
    <hyperlink ref="E5" location="Info!A1" display="Info"/>
  </hyperlinks>
  <printOptions gridLinesSet="0"/>
  <pageMargins left="0.78740157480314965" right="0.19685039370078741" top="0.70866141732283472" bottom="0.9055118110236221" header="0.43307086614173229" footer="0.78740157480314965"/>
  <pageSetup paperSize="9" orientation="portrait" blackAndWhite="1" horizontalDpi="4294967293" verticalDpi="360" r:id="rId1"/>
  <headerFooter alignWithMargins="0">
    <oddHeader>&amp;F</oddHeader>
    <oddFooter>Erstellt von Luck &amp;D&amp;RSeite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print="0" autoFill="0" autoLine="0" autoPict="0">
                <anchor moveWithCells="1">
                  <from>
                    <xdr:col>12</xdr:col>
                    <xdr:colOff>28575</xdr:colOff>
                    <xdr:row>3</xdr:row>
                    <xdr:rowOff>66675</xdr:rowOff>
                  </from>
                  <to>
                    <xdr:col>12</xdr:col>
                    <xdr:colOff>400050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List Box 2">
              <controlPr defaultSize="0" print="0" autoFill="0" autoLine="0" autoPict="0">
                <anchor moveWithCells="1">
                  <from>
                    <xdr:col>7</xdr:col>
                    <xdr:colOff>438150</xdr:colOff>
                    <xdr:row>4</xdr:row>
                    <xdr:rowOff>9525</xdr:rowOff>
                  </from>
                  <to>
                    <xdr:col>9</xdr:col>
                    <xdr:colOff>333375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7">
    <pageSetUpPr fitToPage="1"/>
  </sheetPr>
  <dimension ref="A1:K62"/>
  <sheetViews>
    <sheetView showGridLines="0" showRowColHeaders="0" showZeros="0" showOutlineSymbols="0" zoomScale="115" workbookViewId="0">
      <selection activeCell="C4" sqref="C4"/>
    </sheetView>
  </sheetViews>
  <sheetFormatPr baseColWidth="10" defaultRowHeight="12.75" x14ac:dyDescent="0.2"/>
  <cols>
    <col min="1" max="1" width="6.28515625" customWidth="1"/>
    <col min="2" max="2" width="4.5703125" customWidth="1"/>
    <col min="3" max="3" width="6.42578125" customWidth="1"/>
    <col min="4" max="4" width="6.140625" customWidth="1"/>
    <col min="5" max="5" width="6.7109375" customWidth="1"/>
    <col min="6" max="8" width="8.85546875" customWidth="1"/>
    <col min="9" max="10" width="10.42578125" customWidth="1"/>
    <col min="11" max="11" width="18.42578125" customWidth="1"/>
  </cols>
  <sheetData>
    <row r="1" spans="1:11" ht="18" x14ac:dyDescent="0.25">
      <c r="A1" s="168" t="s">
        <v>280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</row>
    <row r="2" spans="1:11" x14ac:dyDescent="0.2">
      <c r="A2" s="876" t="s">
        <v>295</v>
      </c>
      <c r="B2" s="876"/>
      <c r="C2" s="876"/>
      <c r="D2" s="876"/>
      <c r="E2" s="876"/>
      <c r="F2" s="876"/>
      <c r="G2" s="876"/>
      <c r="H2" s="876"/>
      <c r="I2" s="876"/>
      <c r="J2" s="876"/>
      <c r="K2" s="876"/>
    </row>
    <row r="3" spans="1:11" ht="15" x14ac:dyDescent="0.25">
      <c r="A3" s="632" t="s">
        <v>390</v>
      </c>
      <c r="B3" s="13"/>
      <c r="C3" s="13" t="str">
        <f>A!C8</f>
        <v>NN</v>
      </c>
      <c r="D3" s="13"/>
      <c r="E3" s="13"/>
      <c r="F3" s="13"/>
      <c r="G3" s="13"/>
      <c r="H3" s="13"/>
      <c r="I3" s="13"/>
      <c r="J3" s="13" t="s">
        <v>281</v>
      </c>
      <c r="K3" s="312">
        <f>A!C14</f>
        <v>2019</v>
      </c>
    </row>
    <row r="4" spans="1:11" ht="14.25" x14ac:dyDescent="0.2">
      <c r="A4" s="13" t="s">
        <v>391</v>
      </c>
      <c r="B4" s="13"/>
      <c r="C4" s="629" t="str">
        <f>A!C10</f>
        <v>NN</v>
      </c>
      <c r="D4" s="629"/>
      <c r="E4" s="629"/>
      <c r="F4" s="13"/>
      <c r="G4" s="13"/>
      <c r="H4" s="13"/>
      <c r="I4" s="13"/>
      <c r="J4" s="13" t="s">
        <v>282</v>
      </c>
      <c r="K4" s="312" t="s">
        <v>368</v>
      </c>
    </row>
    <row r="5" spans="1:11" ht="14.25" x14ac:dyDescent="0.2">
      <c r="A5" s="725" t="s">
        <v>150</v>
      </c>
      <c r="B5" s="13"/>
      <c r="C5" s="630" t="str">
        <f>A!C6</f>
        <v>NN</v>
      </c>
      <c r="D5" s="631"/>
      <c r="E5" s="630"/>
      <c r="F5" s="333" t="s">
        <v>311</v>
      </c>
      <c r="G5" s="13"/>
      <c r="H5" s="13"/>
      <c r="I5" s="13"/>
      <c r="J5" s="13" t="s">
        <v>325</v>
      </c>
      <c r="K5" s="313">
        <v>112</v>
      </c>
    </row>
    <row r="6" spans="1:11" ht="13.5" thickBot="1" x14ac:dyDescent="0.25">
      <c r="A6" s="13"/>
      <c r="B6" s="13"/>
      <c r="C6" s="13"/>
      <c r="D6" s="13"/>
      <c r="E6" s="13"/>
      <c r="F6" s="13"/>
      <c r="G6" s="13"/>
      <c r="H6" s="608"/>
      <c r="I6" s="608"/>
      <c r="J6" s="13"/>
      <c r="K6" s="13"/>
    </row>
    <row r="7" spans="1:11" x14ac:dyDescent="0.2">
      <c r="A7" s="169" t="s">
        <v>255</v>
      </c>
      <c r="B7" s="85" t="s">
        <v>142</v>
      </c>
      <c r="C7" s="170" t="s">
        <v>283</v>
      </c>
      <c r="D7" s="171"/>
      <c r="E7" s="171"/>
      <c r="F7" s="170" t="s">
        <v>284</v>
      </c>
      <c r="G7" s="171"/>
      <c r="H7" s="875" t="s">
        <v>285</v>
      </c>
      <c r="I7" s="875"/>
      <c r="J7" s="85" t="s">
        <v>286</v>
      </c>
      <c r="K7" s="172" t="s">
        <v>146</v>
      </c>
    </row>
    <row r="8" spans="1:11" x14ac:dyDescent="0.2">
      <c r="A8" s="173" t="s">
        <v>287</v>
      </c>
      <c r="B8" s="174"/>
      <c r="C8" s="175" t="s">
        <v>288</v>
      </c>
      <c r="D8" s="173" t="s">
        <v>252</v>
      </c>
      <c r="E8" s="176" t="s">
        <v>289</v>
      </c>
      <c r="F8" s="177"/>
      <c r="G8" s="178"/>
      <c r="H8" s="173" t="s">
        <v>296</v>
      </c>
      <c r="I8" s="173" t="s">
        <v>255</v>
      </c>
      <c r="J8" s="176" t="s">
        <v>290</v>
      </c>
      <c r="K8" s="179"/>
    </row>
    <row r="9" spans="1:11" ht="13.5" thickBot="1" x14ac:dyDescent="0.25">
      <c r="A9" s="180" t="s">
        <v>181</v>
      </c>
      <c r="B9" s="181"/>
      <c r="C9" s="182"/>
      <c r="D9" s="183" t="s">
        <v>214</v>
      </c>
      <c r="E9" s="184" t="s">
        <v>212</v>
      </c>
      <c r="F9" s="185" t="s">
        <v>270</v>
      </c>
      <c r="G9" s="185" t="s">
        <v>161</v>
      </c>
      <c r="H9" s="345" t="s">
        <v>161</v>
      </c>
      <c r="I9" s="186" t="s">
        <v>161</v>
      </c>
      <c r="J9" s="187" t="s">
        <v>161</v>
      </c>
      <c r="K9" s="188"/>
    </row>
    <row r="10" spans="1:11" x14ac:dyDescent="0.2">
      <c r="A10" s="189"/>
      <c r="B10" s="190"/>
      <c r="C10" s="193"/>
      <c r="D10" s="192"/>
      <c r="E10" s="193"/>
      <c r="F10" s="217"/>
      <c r="G10" s="200"/>
      <c r="H10" s="192"/>
      <c r="I10" s="192"/>
      <c r="J10" s="192"/>
      <c r="K10" s="193"/>
    </row>
    <row r="11" spans="1:11" x14ac:dyDescent="0.2">
      <c r="A11" s="189"/>
      <c r="B11" s="190"/>
      <c r="C11" s="193"/>
      <c r="D11" s="192"/>
      <c r="E11" s="193"/>
      <c r="F11" s="217"/>
      <c r="G11" s="200"/>
      <c r="H11" s="192"/>
      <c r="I11" s="192"/>
      <c r="J11" s="196"/>
      <c r="K11" s="193"/>
    </row>
    <row r="12" spans="1:11" x14ac:dyDescent="0.2">
      <c r="A12" s="189"/>
      <c r="B12" s="190"/>
      <c r="C12" s="193"/>
      <c r="D12" s="192"/>
      <c r="E12" s="193"/>
      <c r="F12" s="226"/>
      <c r="G12" s="200"/>
      <c r="H12" s="192"/>
      <c r="I12" s="192"/>
      <c r="J12" s="192"/>
      <c r="K12" s="193"/>
    </row>
    <row r="13" spans="1:11" x14ac:dyDescent="0.2">
      <c r="A13" s="189"/>
      <c r="B13" s="190"/>
      <c r="C13" s="193"/>
      <c r="D13" s="192"/>
      <c r="E13" s="193"/>
      <c r="F13" s="218"/>
      <c r="G13" s="200"/>
      <c r="H13" s="192"/>
      <c r="I13" s="192"/>
      <c r="J13" s="192"/>
      <c r="K13" s="193"/>
    </row>
    <row r="14" spans="1:11" x14ac:dyDescent="0.2">
      <c r="A14" s="189"/>
      <c r="B14" s="190"/>
      <c r="C14" s="193"/>
      <c r="D14" s="192"/>
      <c r="E14" s="193"/>
      <c r="F14" s="197"/>
      <c r="G14" s="192"/>
      <c r="H14" s="192"/>
      <c r="I14" s="192"/>
      <c r="J14" s="192"/>
      <c r="K14" s="193"/>
    </row>
    <row r="15" spans="1:11" x14ac:dyDescent="0.2">
      <c r="A15" s="189"/>
      <c r="B15" s="190"/>
      <c r="C15" s="193"/>
      <c r="D15" s="192"/>
      <c r="E15" s="193"/>
      <c r="F15" s="197"/>
      <c r="G15" s="192"/>
      <c r="H15" s="192"/>
      <c r="I15" s="192"/>
      <c r="J15" s="192"/>
      <c r="K15" s="193"/>
    </row>
    <row r="16" spans="1:11" x14ac:dyDescent="0.2">
      <c r="A16" s="189"/>
      <c r="B16" s="190"/>
      <c r="C16" s="193"/>
      <c r="D16" s="192"/>
      <c r="E16" s="199"/>
      <c r="F16" s="193"/>
      <c r="G16" s="192"/>
      <c r="H16" s="192"/>
      <c r="I16" s="192"/>
      <c r="J16" s="192"/>
      <c r="K16" s="193"/>
    </row>
    <row r="17" spans="1:11" x14ac:dyDescent="0.2">
      <c r="A17" s="189"/>
      <c r="B17" s="190"/>
      <c r="C17" s="193"/>
      <c r="D17" s="192"/>
      <c r="E17" s="193"/>
      <c r="F17" s="193"/>
      <c r="G17" s="192"/>
      <c r="H17" s="192"/>
      <c r="I17" s="192"/>
      <c r="J17" s="196"/>
      <c r="K17" s="193"/>
    </row>
    <row r="18" spans="1:11" x14ac:dyDescent="0.2">
      <c r="A18" s="189"/>
      <c r="B18" s="190"/>
      <c r="C18" s="193"/>
      <c r="D18" s="192"/>
      <c r="E18" s="193"/>
      <c r="F18" s="193"/>
      <c r="G18" s="192"/>
      <c r="H18" s="192"/>
      <c r="I18" s="192"/>
      <c r="J18" s="192"/>
      <c r="K18" s="193"/>
    </row>
    <row r="19" spans="1:11" x14ac:dyDescent="0.2">
      <c r="A19" s="189"/>
      <c r="B19" s="190"/>
      <c r="C19" s="193"/>
      <c r="D19" s="192"/>
      <c r="E19" s="193"/>
      <c r="F19" s="218"/>
      <c r="G19" s="200"/>
      <c r="H19" s="192"/>
      <c r="I19" s="192"/>
      <c r="J19" s="192"/>
      <c r="K19" s="193"/>
    </row>
    <row r="20" spans="1:11" x14ac:dyDescent="0.2">
      <c r="A20" s="189"/>
      <c r="B20" s="190"/>
      <c r="C20" s="191"/>
      <c r="D20" s="192"/>
      <c r="E20" s="193"/>
      <c r="F20" s="218"/>
      <c r="G20" s="200"/>
      <c r="H20" s="192"/>
      <c r="I20" s="192"/>
      <c r="J20" s="192"/>
      <c r="K20" s="193"/>
    </row>
    <row r="21" spans="1:11" hidden="1" x14ac:dyDescent="0.2">
      <c r="A21" s="189"/>
      <c r="B21" s="190"/>
      <c r="C21" s="191"/>
      <c r="D21" s="192"/>
      <c r="E21" s="193"/>
      <c r="F21" s="193"/>
      <c r="G21" s="192"/>
      <c r="H21" s="192"/>
      <c r="I21" s="192"/>
      <c r="J21" s="192"/>
      <c r="K21" s="193"/>
    </row>
    <row r="22" spans="1:11" hidden="1" x14ac:dyDescent="0.2">
      <c r="A22" s="189"/>
      <c r="B22" s="190"/>
      <c r="C22" s="193"/>
      <c r="D22" s="192"/>
      <c r="E22" s="199"/>
      <c r="F22" s="193"/>
      <c r="G22" s="192"/>
      <c r="H22" s="192"/>
      <c r="I22" s="192"/>
      <c r="J22" s="192"/>
      <c r="K22" s="193"/>
    </row>
    <row r="23" spans="1:11" hidden="1" x14ac:dyDescent="0.2">
      <c r="A23" s="189"/>
      <c r="B23" s="190"/>
      <c r="C23" s="191"/>
      <c r="D23" s="192"/>
      <c r="E23" s="199"/>
      <c r="F23" s="194"/>
      <c r="G23" s="195"/>
      <c r="H23" s="195"/>
      <c r="I23" s="192"/>
      <c r="J23" s="192"/>
      <c r="K23" s="193"/>
    </row>
    <row r="24" spans="1:11" hidden="1" x14ac:dyDescent="0.2">
      <c r="A24" s="189"/>
      <c r="B24" s="190"/>
      <c r="C24" s="191"/>
      <c r="D24" s="192"/>
      <c r="E24" s="199"/>
      <c r="F24" s="193"/>
      <c r="G24" s="192"/>
      <c r="H24" s="192"/>
      <c r="I24" s="192"/>
      <c r="J24" s="192"/>
      <c r="K24" s="193"/>
    </row>
    <row r="25" spans="1:11" hidden="1" x14ac:dyDescent="0.2">
      <c r="A25" s="189"/>
      <c r="B25" s="190"/>
      <c r="C25" s="191"/>
      <c r="D25" s="192"/>
      <c r="E25" s="199"/>
      <c r="F25" s="194"/>
      <c r="G25" s="195"/>
      <c r="H25" s="195"/>
      <c r="I25" s="192"/>
      <c r="J25" s="192"/>
      <c r="K25" s="193"/>
    </row>
    <row r="26" spans="1:11" hidden="1" x14ac:dyDescent="0.2">
      <c r="A26" s="189"/>
      <c r="B26" s="190"/>
      <c r="C26" s="191"/>
      <c r="D26" s="192"/>
      <c r="E26" s="199"/>
      <c r="F26" s="194"/>
      <c r="G26" s="195"/>
      <c r="H26" s="195"/>
      <c r="I26" s="192"/>
      <c r="J26" s="192"/>
      <c r="K26" s="193"/>
    </row>
    <row r="27" spans="1:11" hidden="1" x14ac:dyDescent="0.2">
      <c r="A27" s="189"/>
      <c r="B27" s="190"/>
      <c r="C27" s="193"/>
      <c r="D27" s="192"/>
      <c r="E27" s="199"/>
      <c r="F27" s="193"/>
      <c r="G27" s="192"/>
      <c r="H27" s="192"/>
      <c r="I27" s="192"/>
      <c r="J27" s="192"/>
      <c r="K27" s="193"/>
    </row>
    <row r="28" spans="1:11" hidden="1" x14ac:dyDescent="0.2">
      <c r="A28" s="189"/>
      <c r="B28" s="190"/>
      <c r="C28" s="193"/>
      <c r="D28" s="192"/>
      <c r="E28" s="199"/>
      <c r="F28" s="193"/>
      <c r="G28" s="192"/>
      <c r="H28" s="192"/>
      <c r="I28" s="192"/>
      <c r="J28" s="192"/>
      <c r="K28" s="193"/>
    </row>
    <row r="29" spans="1:11" hidden="1" x14ac:dyDescent="0.2">
      <c r="A29" s="189"/>
      <c r="B29" s="190"/>
      <c r="C29" s="193"/>
      <c r="D29" s="192"/>
      <c r="E29" s="199"/>
      <c r="F29" s="193"/>
      <c r="G29" s="192"/>
      <c r="H29" s="192"/>
      <c r="I29" s="192"/>
      <c r="J29" s="192"/>
      <c r="K29" s="193"/>
    </row>
    <row r="30" spans="1:11" hidden="1" x14ac:dyDescent="0.2">
      <c r="A30" s="189"/>
      <c r="B30" s="190"/>
      <c r="C30" s="191"/>
      <c r="D30" s="192"/>
      <c r="E30" s="199"/>
      <c r="F30" s="194"/>
      <c r="G30" s="195"/>
      <c r="H30" s="195"/>
      <c r="I30" s="192"/>
      <c r="J30" s="192"/>
      <c r="K30" s="193"/>
    </row>
    <row r="31" spans="1:11" hidden="1" x14ac:dyDescent="0.2">
      <c r="A31" s="189"/>
      <c r="B31" s="190"/>
      <c r="C31" s="191"/>
      <c r="D31" s="192"/>
      <c r="E31" s="199"/>
      <c r="F31" s="194"/>
      <c r="G31" s="195"/>
      <c r="H31" s="195"/>
      <c r="I31" s="192"/>
      <c r="J31" s="192"/>
      <c r="K31" s="193"/>
    </row>
    <row r="32" spans="1:11" hidden="1" x14ac:dyDescent="0.2">
      <c r="A32" s="189"/>
      <c r="B32" s="190"/>
      <c r="C32" s="191"/>
      <c r="D32" s="192"/>
      <c r="E32" s="199"/>
      <c r="F32" s="198"/>
      <c r="G32" s="195"/>
      <c r="H32" s="195"/>
      <c r="I32" s="192"/>
      <c r="J32" s="192"/>
      <c r="K32" s="193"/>
    </row>
    <row r="33" spans="1:11" hidden="1" x14ac:dyDescent="0.2">
      <c r="A33" s="189"/>
      <c r="B33" s="190"/>
      <c r="C33" s="193"/>
      <c r="D33" s="192"/>
      <c r="E33" s="199"/>
      <c r="F33" s="193"/>
      <c r="G33" s="192"/>
      <c r="H33" s="192"/>
      <c r="I33" s="192"/>
      <c r="J33" s="192"/>
      <c r="K33" s="193"/>
    </row>
    <row r="34" spans="1:11" hidden="1" x14ac:dyDescent="0.2">
      <c r="A34" s="189"/>
      <c r="B34" s="190"/>
      <c r="C34" s="193"/>
      <c r="D34" s="192"/>
      <c r="E34" s="199"/>
      <c r="F34" s="193"/>
      <c r="G34" s="196"/>
      <c r="H34" s="196"/>
      <c r="I34" s="200"/>
      <c r="J34" s="196"/>
      <c r="K34" s="193"/>
    </row>
    <row r="35" spans="1:11" hidden="1" x14ac:dyDescent="0.2">
      <c r="A35" s="189"/>
      <c r="B35" s="190"/>
      <c r="C35" s="193"/>
      <c r="D35" s="192"/>
      <c r="E35" s="193"/>
      <c r="F35" s="193"/>
      <c r="G35" s="196"/>
      <c r="H35" s="196"/>
      <c r="I35" s="200"/>
      <c r="J35" s="196"/>
      <c r="K35" s="193"/>
    </row>
    <row r="36" spans="1:11" hidden="1" x14ac:dyDescent="0.2">
      <c r="A36" s="189"/>
      <c r="B36" s="190"/>
      <c r="C36" s="193"/>
      <c r="D36" s="192"/>
      <c r="E36" s="193"/>
      <c r="F36" s="193"/>
      <c r="G36" s="196"/>
      <c r="H36" s="196"/>
      <c r="I36" s="200"/>
      <c r="J36" s="196"/>
      <c r="K36" s="193"/>
    </row>
    <row r="37" spans="1:11" hidden="1" x14ac:dyDescent="0.2">
      <c r="A37" s="189"/>
      <c r="B37" s="190"/>
      <c r="C37" s="191"/>
      <c r="D37" s="192"/>
      <c r="E37" s="193"/>
      <c r="F37" s="194"/>
      <c r="G37" s="195"/>
      <c r="H37" s="195"/>
      <c r="I37" s="196"/>
      <c r="J37" s="196"/>
      <c r="K37" s="193"/>
    </row>
    <row r="38" spans="1:11" hidden="1" x14ac:dyDescent="0.2">
      <c r="A38" s="189"/>
      <c r="B38" s="190"/>
      <c r="C38" s="191"/>
      <c r="D38" s="192"/>
      <c r="E38" s="193"/>
      <c r="F38" s="194"/>
      <c r="G38" s="195"/>
      <c r="H38" s="195"/>
      <c r="I38" s="196"/>
      <c r="J38" s="196"/>
      <c r="K38" s="193"/>
    </row>
    <row r="39" spans="1:11" hidden="1" x14ac:dyDescent="0.2">
      <c r="A39" s="189"/>
      <c r="B39" s="190"/>
      <c r="C39" s="193"/>
      <c r="D39" s="192"/>
      <c r="E39" s="199"/>
      <c r="F39" s="193"/>
      <c r="G39" s="196"/>
      <c r="H39" s="196"/>
      <c r="I39" s="200"/>
      <c r="J39" s="196"/>
      <c r="K39" s="193"/>
    </row>
    <row r="40" spans="1:11" hidden="1" x14ac:dyDescent="0.2">
      <c r="A40" s="189"/>
      <c r="B40" s="190"/>
      <c r="C40" s="193"/>
      <c r="D40" s="192"/>
      <c r="E40" s="199"/>
      <c r="F40" s="193"/>
      <c r="G40" s="196"/>
      <c r="H40" s="196"/>
      <c r="I40" s="200"/>
      <c r="J40" s="196"/>
      <c r="K40" s="193"/>
    </row>
    <row r="41" spans="1:11" hidden="1" x14ac:dyDescent="0.2">
      <c r="A41" s="189"/>
      <c r="B41" s="190"/>
      <c r="C41" s="191"/>
      <c r="D41" s="192"/>
      <c r="E41" s="199"/>
      <c r="F41" s="194"/>
      <c r="G41" s="195"/>
      <c r="H41" s="195"/>
      <c r="I41" s="196"/>
      <c r="J41" s="196"/>
      <c r="K41" s="193"/>
    </row>
    <row r="42" spans="1:11" hidden="1" x14ac:dyDescent="0.2">
      <c r="A42" s="189"/>
      <c r="B42" s="190"/>
      <c r="C42" s="191"/>
      <c r="D42" s="192"/>
      <c r="E42" s="199"/>
      <c r="F42" s="194"/>
      <c r="G42" s="195"/>
      <c r="H42" s="195"/>
      <c r="I42" s="196"/>
      <c r="J42" s="196"/>
      <c r="K42" s="193"/>
    </row>
    <row r="43" spans="1:11" hidden="1" x14ac:dyDescent="0.2">
      <c r="A43" s="189"/>
      <c r="B43" s="190"/>
      <c r="C43" s="191"/>
      <c r="D43" s="192"/>
      <c r="E43" s="199"/>
      <c r="F43" s="194"/>
      <c r="G43" s="195"/>
      <c r="H43" s="195"/>
      <c r="I43" s="196"/>
      <c r="J43" s="196"/>
      <c r="K43" s="193"/>
    </row>
    <row r="44" spans="1:11" hidden="1" x14ac:dyDescent="0.2">
      <c r="A44" s="189"/>
      <c r="B44" s="190"/>
      <c r="C44" s="193"/>
      <c r="D44" s="192"/>
      <c r="E44" s="193"/>
      <c r="F44" s="193"/>
      <c r="G44" s="192"/>
      <c r="H44" s="192"/>
      <c r="I44" s="192"/>
      <c r="J44" s="192"/>
      <c r="K44" s="193"/>
    </row>
    <row r="45" spans="1:11" hidden="1" x14ac:dyDescent="0.2">
      <c r="A45" s="189"/>
      <c r="B45" s="190"/>
      <c r="C45" s="193"/>
      <c r="D45" s="192"/>
      <c r="E45" s="199"/>
      <c r="F45" s="193"/>
      <c r="G45" s="192"/>
      <c r="H45" s="192"/>
      <c r="I45" s="192"/>
      <c r="J45" s="192"/>
      <c r="K45" s="193"/>
    </row>
    <row r="46" spans="1:11" hidden="1" x14ac:dyDescent="0.2">
      <c r="A46" s="189"/>
      <c r="B46" s="190"/>
      <c r="C46" s="191"/>
      <c r="D46" s="192"/>
      <c r="E46" s="193"/>
      <c r="F46" s="194"/>
      <c r="G46" s="195"/>
      <c r="H46" s="195"/>
      <c r="I46" s="192"/>
      <c r="J46" s="192"/>
      <c r="K46" s="193"/>
    </row>
    <row r="47" spans="1:11" hidden="1" x14ac:dyDescent="0.2">
      <c r="A47" s="189"/>
      <c r="B47" s="190"/>
      <c r="C47" s="193"/>
      <c r="D47" s="192"/>
      <c r="E47" s="199"/>
      <c r="F47" s="193"/>
      <c r="G47" s="192"/>
      <c r="H47" s="192"/>
      <c r="I47" s="192"/>
      <c r="J47" s="192"/>
      <c r="K47" s="193"/>
    </row>
    <row r="48" spans="1:11" hidden="1" x14ac:dyDescent="0.2">
      <c r="A48" s="189"/>
      <c r="B48" s="190"/>
      <c r="C48" s="191"/>
      <c r="D48" s="192"/>
      <c r="E48" s="199"/>
      <c r="F48" s="194"/>
      <c r="G48" s="195"/>
      <c r="H48" s="195"/>
      <c r="I48" s="192"/>
      <c r="J48" s="192"/>
      <c r="K48" s="193"/>
    </row>
    <row r="49" spans="1:11" hidden="1" x14ac:dyDescent="0.2">
      <c r="A49" s="189"/>
      <c r="B49" s="190"/>
      <c r="C49" s="193"/>
      <c r="D49" s="192"/>
      <c r="E49" s="199"/>
      <c r="F49" s="193"/>
      <c r="G49" s="196"/>
      <c r="H49" s="196"/>
      <c r="I49" s="200"/>
      <c r="J49" s="196"/>
      <c r="K49" s="193"/>
    </row>
    <row r="50" spans="1:11" ht="13.5" hidden="1" thickBot="1" x14ac:dyDescent="0.25">
      <c r="A50" s="219"/>
      <c r="B50" s="190"/>
      <c r="C50" s="191"/>
      <c r="D50" s="192"/>
      <c r="E50" s="199"/>
      <c r="F50" s="220"/>
      <c r="G50" s="221"/>
      <c r="H50" s="221"/>
      <c r="I50" s="222"/>
      <c r="J50" s="222"/>
      <c r="K50" s="193"/>
    </row>
    <row r="51" spans="1:11" ht="13.5" thickBot="1" x14ac:dyDescent="0.25">
      <c r="A51" s="24"/>
      <c r="B51" s="24"/>
      <c r="C51" s="24"/>
      <c r="D51" s="24"/>
      <c r="E51" s="24"/>
      <c r="F51" s="204" t="s">
        <v>291</v>
      </c>
      <c r="G51" s="24"/>
      <c r="H51" s="24"/>
      <c r="I51" s="24"/>
      <c r="J51" s="223">
        <f>SUM(J10:J50)</f>
        <v>0</v>
      </c>
      <c r="K51" s="24"/>
    </row>
    <row r="52" spans="1:11" ht="13.5" thickBot="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">
      <c r="A53" s="24"/>
      <c r="B53" s="24"/>
      <c r="C53" s="24"/>
      <c r="D53" s="24"/>
      <c r="F53" s="206"/>
      <c r="G53" s="24" t="s">
        <v>292</v>
      </c>
      <c r="H53" s="24"/>
      <c r="I53" s="24" t="s">
        <v>53</v>
      </c>
      <c r="J53" s="207">
        <f>SUMIF($B$10:$B$50,"Fi",$J$10:$J$50)</f>
        <v>0</v>
      </c>
      <c r="K53" s="24"/>
    </row>
    <row r="54" spans="1:11" x14ac:dyDescent="0.2">
      <c r="A54" s="24"/>
      <c r="B54" s="24"/>
      <c r="C54" s="224"/>
      <c r="D54" s="24"/>
      <c r="F54" s="209"/>
      <c r="I54" s="24" t="s">
        <v>88</v>
      </c>
      <c r="J54" s="210">
        <f>SUMIF($B$10:$B$50,"JLä",$J$10:$J$50)</f>
        <v>0</v>
      </c>
      <c r="K54" s="24"/>
    </row>
    <row r="55" spans="1:11" x14ac:dyDescent="0.2">
      <c r="A55" s="226" t="s">
        <v>297</v>
      </c>
      <c r="B55" s="24"/>
      <c r="C55" s="225"/>
      <c r="D55" s="24"/>
      <c r="F55" s="209"/>
      <c r="I55" s="24" t="s">
        <v>69</v>
      </c>
      <c r="J55" s="210">
        <f>SUMIF($B$10:$B$50,"Dou",$J$10:$J$50)</f>
        <v>0</v>
      </c>
      <c r="K55" s="24"/>
    </row>
    <row r="56" spans="1:11" x14ac:dyDescent="0.2">
      <c r="A56" s="24"/>
      <c r="B56" s="24"/>
      <c r="C56" s="24"/>
      <c r="D56" s="24"/>
      <c r="E56" s="24"/>
      <c r="F56" s="212"/>
      <c r="I56" s="214" t="s">
        <v>62</v>
      </c>
      <c r="J56" s="210">
        <f>SUMIF($B$10:$B$50,"Ta",$J$10:$J$50)</f>
        <v>0</v>
      </c>
      <c r="K56" s="24"/>
    </row>
    <row r="57" spans="1:11" x14ac:dyDescent="0.2">
      <c r="A57" s="24"/>
      <c r="B57" s="24"/>
      <c r="C57" s="24"/>
      <c r="D57" s="24"/>
      <c r="E57" s="24"/>
      <c r="F57" s="24"/>
      <c r="G57" s="24"/>
      <c r="H57" s="24"/>
      <c r="I57" s="24" t="s">
        <v>79</v>
      </c>
      <c r="J57" s="210">
        <f>SUMIF($B$10:$B$50,"Ki",$J$10:$J$50)</f>
        <v>0</v>
      </c>
    </row>
    <row r="58" spans="1:11" ht="13.5" thickBot="1" x14ac:dyDescent="0.25">
      <c r="A58" s="24"/>
      <c r="B58" s="24"/>
      <c r="C58" s="24"/>
      <c r="D58" s="24"/>
      <c r="E58" s="24"/>
      <c r="F58" s="24"/>
      <c r="G58" s="24"/>
      <c r="H58" s="24"/>
      <c r="I58" s="24" t="s">
        <v>293</v>
      </c>
      <c r="J58" s="215">
        <f>SUMIF($B$10:$B$50,"Gra",$J$10:$J$50)</f>
        <v>0</v>
      </c>
      <c r="K58" s="24"/>
    </row>
    <row r="59" spans="1:11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13">
        <f>SUM(J53:J56)</f>
        <v>0</v>
      </c>
      <c r="K59" s="24" t="s">
        <v>294</v>
      </c>
    </row>
    <row r="60" spans="1:11" x14ac:dyDescent="0.2">
      <c r="A60" s="24"/>
      <c r="B60" s="24"/>
      <c r="C60" s="24"/>
      <c r="D60" s="24"/>
      <c r="E60" s="24"/>
      <c r="F60" s="24"/>
      <c r="G60" s="24"/>
      <c r="H60" s="24"/>
      <c r="I60" s="24"/>
    </row>
    <row r="61" spans="1:1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</row>
  </sheetData>
  <mergeCells count="2">
    <mergeCell ref="H7:I7"/>
    <mergeCell ref="A2:K2"/>
  </mergeCells>
  <phoneticPr fontId="5" type="noConversion"/>
  <hyperlinks>
    <hyperlink ref="F5" location="Info!A1" display="Info"/>
  </hyperlinks>
  <printOptions gridLinesSet="0"/>
  <pageMargins left="0.78740157480314965" right="0.19685039370078741" top="0.98425196850393704" bottom="1.3779527559055118" header="0.51181102362204722" footer="0.86614173228346458"/>
  <pageSetup paperSize="9" scale="96" orientation="portrait" horizontalDpi="180" verticalDpi="180" r:id="rId1"/>
  <headerFooter alignWithMargins="0">
    <oddHeader>&amp;F</oddHeader>
    <oddFooter>Erstellt von Luck &amp;D&amp;RSeite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print="0" autoFill="0" autoLine="0" autoPict="0">
                <anchor moveWithCells="1">
                  <from>
                    <xdr:col>8</xdr:col>
                    <xdr:colOff>247650</xdr:colOff>
                    <xdr:row>4</xdr:row>
                    <xdr:rowOff>19050</xdr:rowOff>
                  </from>
                  <to>
                    <xdr:col>8</xdr:col>
                    <xdr:colOff>638175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8">
    <pageSetUpPr fitToPage="1"/>
  </sheetPr>
  <dimension ref="A1:K62"/>
  <sheetViews>
    <sheetView showGridLines="0" showRowColHeaders="0" showZeros="0" showOutlineSymbols="0" zoomScale="115" workbookViewId="0">
      <selection activeCell="K14" sqref="K14"/>
    </sheetView>
  </sheetViews>
  <sheetFormatPr baseColWidth="10" defaultRowHeight="12.75" x14ac:dyDescent="0.2"/>
  <cols>
    <col min="1" max="1" width="6.28515625" customWidth="1"/>
    <col min="2" max="2" width="4.5703125" customWidth="1"/>
    <col min="3" max="3" width="6.42578125" customWidth="1"/>
    <col min="4" max="4" width="6.140625" customWidth="1"/>
    <col min="5" max="5" width="6.7109375" customWidth="1"/>
    <col min="6" max="8" width="8.85546875" customWidth="1"/>
    <col min="9" max="10" width="10.42578125" customWidth="1"/>
    <col min="11" max="11" width="18.42578125" customWidth="1"/>
  </cols>
  <sheetData>
    <row r="1" spans="1:11" ht="18" x14ac:dyDescent="0.25">
      <c r="A1" s="168" t="s">
        <v>280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</row>
    <row r="2" spans="1:11" x14ac:dyDescent="0.2">
      <c r="A2" s="876" t="s">
        <v>295</v>
      </c>
      <c r="B2" s="876"/>
      <c r="C2" s="876"/>
      <c r="D2" s="876"/>
      <c r="E2" s="876"/>
      <c r="F2" s="876"/>
      <c r="G2" s="876"/>
      <c r="H2" s="876"/>
      <c r="I2" s="876"/>
      <c r="J2" s="876"/>
      <c r="K2" s="876"/>
    </row>
    <row r="3" spans="1:11" ht="14.25" x14ac:dyDescent="0.2">
      <c r="A3" s="12" t="s">
        <v>390</v>
      </c>
      <c r="B3" s="13"/>
      <c r="C3" s="13" t="str">
        <f>A!C8</f>
        <v>NN</v>
      </c>
      <c r="D3" s="13"/>
      <c r="E3" s="13"/>
      <c r="F3" s="13"/>
      <c r="G3" s="13"/>
      <c r="H3" s="13"/>
      <c r="I3" s="13"/>
      <c r="J3" s="13" t="s">
        <v>281</v>
      </c>
      <c r="K3" s="312">
        <f>A!C14</f>
        <v>2019</v>
      </c>
    </row>
    <row r="4" spans="1:11" ht="14.25" x14ac:dyDescent="0.2">
      <c r="A4" s="13" t="s">
        <v>391</v>
      </c>
      <c r="B4" s="13"/>
      <c r="C4" s="13" t="str">
        <f>A!C10</f>
        <v>NN</v>
      </c>
      <c r="D4" s="13"/>
      <c r="E4" s="13"/>
      <c r="F4" s="13"/>
      <c r="G4" s="13"/>
      <c r="H4" s="13"/>
      <c r="I4" s="13"/>
      <c r="J4" s="13" t="s">
        <v>282</v>
      </c>
      <c r="K4" s="312" t="s">
        <v>327</v>
      </c>
    </row>
    <row r="5" spans="1:11" ht="14.25" x14ac:dyDescent="0.2">
      <c r="A5" s="725" t="s">
        <v>150</v>
      </c>
      <c r="B5" s="13"/>
      <c r="C5" s="629" t="str">
        <f>A!C6</f>
        <v>NN</v>
      </c>
      <c r="D5" s="633"/>
      <c r="E5" s="629"/>
      <c r="F5" s="333" t="s">
        <v>311</v>
      </c>
      <c r="G5" s="13"/>
      <c r="H5" s="13"/>
      <c r="I5" s="13"/>
      <c r="J5" s="13" t="s">
        <v>325</v>
      </c>
      <c r="K5" s="313">
        <v>113</v>
      </c>
    </row>
    <row r="6" spans="1:11" ht="13.5" thickBo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x14ac:dyDescent="0.2">
      <c r="A7" s="169" t="s">
        <v>255</v>
      </c>
      <c r="B7" s="85" t="s">
        <v>142</v>
      </c>
      <c r="C7" s="170" t="s">
        <v>283</v>
      </c>
      <c r="D7" s="171"/>
      <c r="E7" s="171"/>
      <c r="F7" s="170" t="s">
        <v>284</v>
      </c>
      <c r="G7" s="171"/>
      <c r="H7" s="877" t="s">
        <v>285</v>
      </c>
      <c r="I7" s="878"/>
      <c r="J7" s="85" t="s">
        <v>286</v>
      </c>
      <c r="K7" s="172" t="s">
        <v>146</v>
      </c>
    </row>
    <row r="8" spans="1:11" x14ac:dyDescent="0.2">
      <c r="A8" s="173" t="s">
        <v>287</v>
      </c>
      <c r="B8" s="174"/>
      <c r="C8" s="175" t="s">
        <v>288</v>
      </c>
      <c r="D8" s="173" t="s">
        <v>252</v>
      </c>
      <c r="E8" s="176" t="s">
        <v>289</v>
      </c>
      <c r="F8" s="177"/>
      <c r="G8" s="178"/>
      <c r="H8" s="173" t="s">
        <v>296</v>
      </c>
      <c r="I8" s="173" t="s">
        <v>255</v>
      </c>
      <c r="J8" s="176" t="s">
        <v>290</v>
      </c>
      <c r="K8" s="179"/>
    </row>
    <row r="9" spans="1:11" ht="13.5" thickBot="1" x14ac:dyDescent="0.25">
      <c r="A9" s="180" t="s">
        <v>181</v>
      </c>
      <c r="B9" s="181"/>
      <c r="C9" s="182"/>
      <c r="D9" s="183" t="s">
        <v>214</v>
      </c>
      <c r="E9" s="184" t="s">
        <v>212</v>
      </c>
      <c r="F9" s="185" t="s">
        <v>270</v>
      </c>
      <c r="G9" s="185" t="s">
        <v>161</v>
      </c>
      <c r="H9" s="186" t="s">
        <v>161</v>
      </c>
      <c r="I9" s="186" t="s">
        <v>161</v>
      </c>
      <c r="J9" s="187" t="s">
        <v>161</v>
      </c>
      <c r="K9" s="188"/>
    </row>
    <row r="10" spans="1:11" x14ac:dyDescent="0.2">
      <c r="A10" s="189"/>
      <c r="B10" s="190"/>
      <c r="C10" s="191"/>
      <c r="D10" s="192"/>
      <c r="E10" s="193"/>
      <c r="F10" s="193"/>
      <c r="G10" s="192"/>
      <c r="H10" s="192"/>
      <c r="I10" s="192"/>
      <c r="J10" s="192"/>
      <c r="K10" s="193"/>
    </row>
    <row r="11" spans="1:11" x14ac:dyDescent="0.2">
      <c r="A11" s="189"/>
      <c r="B11" s="190"/>
      <c r="C11" s="193"/>
      <c r="D11" s="192"/>
      <c r="E11" s="193"/>
      <c r="F11" s="197"/>
      <c r="G11" s="192"/>
      <c r="H11" s="192"/>
      <c r="I11" s="192"/>
      <c r="J11" s="196"/>
      <c r="K11" s="193"/>
    </row>
    <row r="12" spans="1:11" x14ac:dyDescent="0.2">
      <c r="A12" s="189"/>
      <c r="B12" s="190"/>
      <c r="C12" s="191"/>
      <c r="D12" s="192"/>
      <c r="E12" s="193"/>
      <c r="F12" s="24"/>
      <c r="G12" s="192"/>
      <c r="H12" s="192"/>
      <c r="I12" s="192"/>
      <c r="J12" s="192"/>
      <c r="K12" s="193"/>
    </row>
    <row r="13" spans="1:11" x14ac:dyDescent="0.2">
      <c r="A13" s="189"/>
      <c r="B13" s="190"/>
      <c r="C13" s="191"/>
      <c r="D13" s="192"/>
      <c r="E13" s="193"/>
      <c r="F13" s="193"/>
      <c r="G13" s="192"/>
      <c r="H13" s="192"/>
      <c r="I13" s="192"/>
      <c r="J13" s="192"/>
      <c r="K13" s="193"/>
    </row>
    <row r="14" spans="1:11" x14ac:dyDescent="0.2">
      <c r="A14" s="189"/>
      <c r="B14" s="190"/>
      <c r="C14" s="193"/>
      <c r="D14" s="192"/>
      <c r="E14" s="193"/>
      <c r="F14" s="197"/>
      <c r="G14" s="192"/>
      <c r="H14" s="192"/>
      <c r="I14" s="192"/>
      <c r="J14" s="192"/>
      <c r="K14" s="193"/>
    </row>
    <row r="15" spans="1:11" x14ac:dyDescent="0.2">
      <c r="A15" s="189"/>
      <c r="B15" s="190"/>
      <c r="C15" s="191"/>
      <c r="D15" s="192"/>
      <c r="E15" s="193"/>
      <c r="F15" s="197"/>
      <c r="G15" s="192"/>
      <c r="H15" s="192"/>
      <c r="I15" s="192"/>
      <c r="J15" s="192"/>
      <c r="K15" s="193"/>
    </row>
    <row r="16" spans="1:11" x14ac:dyDescent="0.2">
      <c r="A16" s="189"/>
      <c r="B16" s="190"/>
      <c r="C16" s="191"/>
      <c r="D16" s="192"/>
      <c r="E16" s="199"/>
      <c r="F16" s="193"/>
      <c r="G16" s="192"/>
      <c r="H16" s="192"/>
      <c r="I16" s="192"/>
      <c r="J16" s="192"/>
      <c r="K16" s="193"/>
    </row>
    <row r="17" spans="1:11" x14ac:dyDescent="0.2">
      <c r="A17" s="189"/>
      <c r="B17" s="190"/>
      <c r="C17" s="193"/>
      <c r="D17" s="192"/>
      <c r="E17" s="193"/>
      <c r="F17" s="193"/>
      <c r="G17" s="192"/>
      <c r="H17" s="192"/>
      <c r="I17" s="192"/>
      <c r="J17" s="196"/>
      <c r="K17" s="193"/>
    </row>
    <row r="18" spans="1:11" x14ac:dyDescent="0.2">
      <c r="A18" s="189"/>
      <c r="B18" s="190"/>
      <c r="C18" s="193"/>
      <c r="D18" s="192"/>
      <c r="E18" s="193"/>
      <c r="F18" s="193"/>
      <c r="G18" s="192"/>
      <c r="H18" s="192"/>
      <c r="I18" s="192"/>
      <c r="J18" s="192"/>
      <c r="K18" s="193"/>
    </row>
    <row r="19" spans="1:11" x14ac:dyDescent="0.2">
      <c r="A19" s="189"/>
      <c r="B19" s="190"/>
      <c r="C19" s="191"/>
      <c r="D19" s="192"/>
      <c r="E19" s="193"/>
      <c r="F19" s="193"/>
      <c r="G19" s="192"/>
      <c r="H19" s="192"/>
      <c r="I19" s="192"/>
      <c r="J19" s="192"/>
      <c r="K19" s="193"/>
    </row>
    <row r="20" spans="1:11" x14ac:dyDescent="0.2">
      <c r="A20" s="189"/>
      <c r="B20" s="190"/>
      <c r="C20" s="191"/>
      <c r="D20" s="192"/>
      <c r="E20" s="193"/>
      <c r="F20" s="193"/>
      <c r="G20" s="192"/>
      <c r="H20" s="192"/>
      <c r="I20" s="192"/>
      <c r="J20" s="192"/>
      <c r="K20" s="193"/>
    </row>
    <row r="21" spans="1:11" x14ac:dyDescent="0.2">
      <c r="A21" s="189"/>
      <c r="B21" s="190"/>
      <c r="C21" s="193"/>
      <c r="D21" s="192"/>
      <c r="E21" s="199"/>
      <c r="F21" s="193"/>
      <c r="G21" s="192"/>
      <c r="H21" s="192"/>
      <c r="I21" s="192"/>
      <c r="J21" s="192"/>
      <c r="K21" s="193"/>
    </row>
    <row r="22" spans="1:11" x14ac:dyDescent="0.2">
      <c r="A22" s="189"/>
      <c r="B22" s="190"/>
      <c r="C22" s="191"/>
      <c r="D22" s="192"/>
      <c r="E22" s="199"/>
      <c r="F22" s="194"/>
      <c r="G22" s="195"/>
      <c r="H22" s="195"/>
      <c r="I22" s="192"/>
      <c r="J22" s="192"/>
      <c r="K22" s="193"/>
    </row>
    <row r="23" spans="1:11" x14ac:dyDescent="0.2">
      <c r="A23" s="189"/>
      <c r="B23" s="190"/>
      <c r="C23" s="191"/>
      <c r="D23" s="192"/>
      <c r="E23" s="199"/>
      <c r="F23" s="193"/>
      <c r="G23" s="192"/>
      <c r="H23" s="192"/>
      <c r="I23" s="192"/>
      <c r="J23" s="192"/>
      <c r="K23" s="193"/>
    </row>
    <row r="24" spans="1:11" x14ac:dyDescent="0.2">
      <c r="A24" s="189"/>
      <c r="B24" s="190"/>
      <c r="C24" s="191"/>
      <c r="D24" s="192"/>
      <c r="E24" s="199"/>
      <c r="F24" s="194"/>
      <c r="G24" s="195"/>
      <c r="H24" s="195"/>
      <c r="I24" s="192"/>
      <c r="J24" s="192"/>
      <c r="K24" s="193"/>
    </row>
    <row r="25" spans="1:11" x14ac:dyDescent="0.2">
      <c r="A25" s="189"/>
      <c r="B25" s="190"/>
      <c r="C25" s="191"/>
      <c r="D25" s="192"/>
      <c r="E25" s="199"/>
      <c r="F25" s="194"/>
      <c r="G25" s="195"/>
      <c r="H25" s="195"/>
      <c r="I25" s="192"/>
      <c r="J25" s="192"/>
      <c r="K25" s="193"/>
    </row>
    <row r="26" spans="1:11" x14ac:dyDescent="0.2">
      <c r="A26" s="189"/>
      <c r="B26" s="190"/>
      <c r="C26" s="193"/>
      <c r="D26" s="192"/>
      <c r="E26" s="199"/>
      <c r="F26" s="193"/>
      <c r="G26" s="192"/>
      <c r="H26" s="192"/>
      <c r="I26" s="192"/>
      <c r="J26" s="192"/>
      <c r="K26" s="193"/>
    </row>
    <row r="27" spans="1:11" x14ac:dyDescent="0.2">
      <c r="A27" s="189"/>
      <c r="B27" s="190"/>
      <c r="C27" s="193"/>
      <c r="D27" s="192"/>
      <c r="E27" s="199"/>
      <c r="F27" s="193"/>
      <c r="G27" s="192"/>
      <c r="H27" s="192"/>
      <c r="I27" s="192"/>
      <c r="J27" s="192"/>
      <c r="K27" s="193"/>
    </row>
    <row r="28" spans="1:11" x14ac:dyDescent="0.2">
      <c r="A28" s="189"/>
      <c r="B28" s="190"/>
      <c r="C28" s="193"/>
      <c r="D28" s="192"/>
      <c r="E28" s="199"/>
      <c r="F28" s="193"/>
      <c r="G28" s="192"/>
      <c r="H28" s="192"/>
      <c r="I28" s="192"/>
      <c r="J28" s="192"/>
      <c r="K28" s="193"/>
    </row>
    <row r="29" spans="1:11" x14ac:dyDescent="0.2">
      <c r="A29" s="189"/>
      <c r="B29" s="190"/>
      <c r="C29" s="191"/>
      <c r="D29" s="192"/>
      <c r="E29" s="199"/>
      <c r="F29" s="194"/>
      <c r="G29" s="195"/>
      <c r="H29" s="195"/>
      <c r="I29" s="192"/>
      <c r="J29" s="192"/>
      <c r="K29" s="193"/>
    </row>
    <row r="30" spans="1:11" x14ac:dyDescent="0.2">
      <c r="A30" s="189"/>
      <c r="B30" s="190"/>
      <c r="C30" s="191"/>
      <c r="D30" s="192"/>
      <c r="E30" s="199"/>
      <c r="F30" s="194"/>
      <c r="G30" s="195"/>
      <c r="H30" s="195"/>
      <c r="I30" s="192"/>
      <c r="J30" s="192"/>
      <c r="K30" s="193"/>
    </row>
    <row r="31" spans="1:11" x14ac:dyDescent="0.2">
      <c r="A31" s="189"/>
      <c r="B31" s="190"/>
      <c r="C31" s="191"/>
      <c r="D31" s="192"/>
      <c r="E31" s="199"/>
      <c r="F31" s="198"/>
      <c r="G31" s="195"/>
      <c r="H31" s="195"/>
      <c r="I31" s="192"/>
      <c r="J31" s="192"/>
      <c r="K31" s="193"/>
    </row>
    <row r="32" spans="1:11" x14ac:dyDescent="0.2">
      <c r="A32" s="189"/>
      <c r="B32" s="190"/>
      <c r="C32" s="193"/>
      <c r="D32" s="192"/>
      <c r="E32" s="199"/>
      <c r="F32" s="193"/>
      <c r="G32" s="192"/>
      <c r="H32" s="192"/>
      <c r="I32" s="192"/>
      <c r="J32" s="192"/>
      <c r="K32" s="193"/>
    </row>
    <row r="33" spans="1:11" x14ac:dyDescent="0.2">
      <c r="A33" s="189"/>
      <c r="B33" s="190"/>
      <c r="C33" s="193"/>
      <c r="D33" s="192"/>
      <c r="E33" s="199"/>
      <c r="F33" s="193"/>
      <c r="G33" s="196"/>
      <c r="H33" s="196"/>
      <c r="I33" s="200"/>
      <c r="J33" s="196"/>
      <c r="K33" s="193"/>
    </row>
    <row r="34" spans="1:11" x14ac:dyDescent="0.2">
      <c r="A34" s="189"/>
      <c r="B34" s="190"/>
      <c r="C34" s="193"/>
      <c r="D34" s="192"/>
      <c r="E34" s="193"/>
      <c r="F34" s="193"/>
      <c r="G34" s="196"/>
      <c r="H34" s="196"/>
      <c r="I34" s="200"/>
      <c r="J34" s="196"/>
      <c r="K34" s="193"/>
    </row>
    <row r="35" spans="1:11" x14ac:dyDescent="0.2">
      <c r="A35" s="189"/>
      <c r="B35" s="190"/>
      <c r="C35" s="193"/>
      <c r="D35" s="192"/>
      <c r="E35" s="193"/>
      <c r="F35" s="193"/>
      <c r="G35" s="196"/>
      <c r="H35" s="196"/>
      <c r="I35" s="200"/>
      <c r="J35" s="196"/>
      <c r="K35" s="193"/>
    </row>
    <row r="36" spans="1:11" x14ac:dyDescent="0.2">
      <c r="A36" s="189"/>
      <c r="B36" s="190"/>
      <c r="C36" s="191"/>
      <c r="D36" s="192"/>
      <c r="E36" s="193"/>
      <c r="F36" s="194"/>
      <c r="G36" s="195"/>
      <c r="H36" s="195"/>
      <c r="I36" s="196"/>
      <c r="J36" s="196"/>
      <c r="K36" s="193"/>
    </row>
    <row r="37" spans="1:11" x14ac:dyDescent="0.2">
      <c r="A37" s="189"/>
      <c r="B37" s="190"/>
      <c r="C37" s="191"/>
      <c r="D37" s="192"/>
      <c r="E37" s="193"/>
      <c r="F37" s="194"/>
      <c r="G37" s="195"/>
      <c r="H37" s="195"/>
      <c r="I37" s="196"/>
      <c r="J37" s="196"/>
      <c r="K37" s="193"/>
    </row>
    <row r="38" spans="1:11" x14ac:dyDescent="0.2">
      <c r="A38" s="189"/>
      <c r="B38" s="190"/>
      <c r="C38" s="193"/>
      <c r="D38" s="192"/>
      <c r="E38" s="199"/>
      <c r="F38" s="193"/>
      <c r="G38" s="196"/>
      <c r="H38" s="196"/>
      <c r="I38" s="200"/>
      <c r="J38" s="196"/>
      <c r="K38" s="193"/>
    </row>
    <row r="39" spans="1:11" x14ac:dyDescent="0.2">
      <c r="A39" s="189"/>
      <c r="B39" s="190"/>
      <c r="C39" s="193"/>
      <c r="D39" s="192"/>
      <c r="E39" s="199"/>
      <c r="F39" s="193"/>
      <c r="G39" s="196"/>
      <c r="H39" s="196"/>
      <c r="I39" s="200"/>
      <c r="J39" s="196"/>
      <c r="K39" s="193"/>
    </row>
    <row r="40" spans="1:11" x14ac:dyDescent="0.2">
      <c r="A40" s="189"/>
      <c r="B40" s="190"/>
      <c r="C40" s="191"/>
      <c r="D40" s="192"/>
      <c r="E40" s="199"/>
      <c r="F40" s="194"/>
      <c r="G40" s="195"/>
      <c r="H40" s="195"/>
      <c r="I40" s="196"/>
      <c r="J40" s="196"/>
      <c r="K40" s="193"/>
    </row>
    <row r="41" spans="1:11" x14ac:dyDescent="0.2">
      <c r="A41" s="189"/>
      <c r="B41" s="190"/>
      <c r="C41" s="191"/>
      <c r="D41" s="192"/>
      <c r="E41" s="199"/>
      <c r="F41" s="194"/>
      <c r="G41" s="195"/>
      <c r="H41" s="195"/>
      <c r="I41" s="196"/>
      <c r="J41" s="196"/>
      <c r="K41" s="193"/>
    </row>
    <row r="42" spans="1:11" x14ac:dyDescent="0.2">
      <c r="A42" s="189"/>
      <c r="B42" s="190"/>
      <c r="C42" s="191"/>
      <c r="D42" s="192"/>
      <c r="E42" s="199"/>
      <c r="F42" s="194"/>
      <c r="G42" s="195"/>
      <c r="H42" s="195"/>
      <c r="I42" s="196"/>
      <c r="J42" s="196"/>
      <c r="K42" s="193"/>
    </row>
    <row r="43" spans="1:11" x14ac:dyDescent="0.2">
      <c r="A43" s="189"/>
      <c r="B43" s="190"/>
      <c r="C43" s="193"/>
      <c r="D43" s="192"/>
      <c r="E43" s="193"/>
      <c r="F43" s="193"/>
      <c r="G43" s="192"/>
      <c r="H43" s="192"/>
      <c r="I43" s="192"/>
      <c r="J43" s="192"/>
      <c r="K43" s="193"/>
    </row>
    <row r="44" spans="1:11" x14ac:dyDescent="0.2">
      <c r="A44" s="189"/>
      <c r="B44" s="190"/>
      <c r="C44" s="193"/>
      <c r="D44" s="192"/>
      <c r="E44" s="199"/>
      <c r="F44" s="193"/>
      <c r="G44" s="192"/>
      <c r="H44" s="192"/>
      <c r="I44" s="192"/>
      <c r="J44" s="192"/>
      <c r="K44" s="193"/>
    </row>
    <row r="45" spans="1:11" x14ac:dyDescent="0.2">
      <c r="A45" s="189"/>
      <c r="B45" s="190"/>
      <c r="C45" s="191"/>
      <c r="D45" s="192"/>
      <c r="E45" s="193"/>
      <c r="F45" s="194"/>
      <c r="G45" s="195"/>
      <c r="H45" s="195"/>
      <c r="I45" s="192"/>
      <c r="J45" s="192"/>
      <c r="K45" s="193"/>
    </row>
    <row r="46" spans="1:11" x14ac:dyDescent="0.2">
      <c r="A46" s="189"/>
      <c r="B46" s="190"/>
      <c r="C46" s="193"/>
      <c r="D46" s="192"/>
      <c r="E46" s="199"/>
      <c r="F46" s="193"/>
      <c r="G46" s="192"/>
      <c r="H46" s="192"/>
      <c r="I46" s="192"/>
      <c r="J46" s="192"/>
      <c r="K46" s="193"/>
    </row>
    <row r="47" spans="1:11" x14ac:dyDescent="0.2">
      <c r="A47" s="189"/>
      <c r="B47" s="190"/>
      <c r="C47" s="191"/>
      <c r="D47" s="192"/>
      <c r="E47" s="199"/>
      <c r="F47" s="194"/>
      <c r="G47" s="195"/>
      <c r="H47" s="195"/>
      <c r="I47" s="192"/>
      <c r="J47" s="192"/>
      <c r="K47" s="193"/>
    </row>
    <row r="48" spans="1:11" x14ac:dyDescent="0.2">
      <c r="A48" s="189"/>
      <c r="B48" s="190"/>
      <c r="C48" s="193"/>
      <c r="D48" s="192"/>
      <c r="E48" s="199"/>
      <c r="F48" s="193"/>
      <c r="G48" s="196"/>
      <c r="H48" s="196"/>
      <c r="I48" s="200"/>
      <c r="J48" s="196"/>
      <c r="K48" s="193"/>
    </row>
    <row r="49" spans="1:11" ht="13.5" thickBot="1" x14ac:dyDescent="0.25">
      <c r="A49" s="189"/>
      <c r="B49" s="190"/>
      <c r="C49" s="191"/>
      <c r="D49" s="192"/>
      <c r="E49" s="199"/>
      <c r="F49" s="194"/>
      <c r="G49" s="195"/>
      <c r="H49" s="195"/>
      <c r="I49" s="192"/>
      <c r="J49" s="192"/>
      <c r="K49" s="193"/>
    </row>
    <row r="50" spans="1:11" ht="13.5" thickBot="1" x14ac:dyDescent="0.25">
      <c r="A50" s="201"/>
      <c r="B50" s="24"/>
      <c r="C50" s="24"/>
      <c r="D50" s="24"/>
      <c r="E50" s="24"/>
      <c r="F50" s="202"/>
      <c r="G50" s="203"/>
      <c r="H50" s="203"/>
      <c r="I50" s="203"/>
      <c r="J50" s="203">
        <f>SUM(J10:J49)</f>
        <v>0</v>
      </c>
      <c r="K50" s="24"/>
    </row>
    <row r="51" spans="1:11" ht="13.5" thickBot="1" x14ac:dyDescent="0.25">
      <c r="A51" s="24"/>
      <c r="B51" s="24"/>
      <c r="C51" s="24"/>
      <c r="D51" s="24"/>
      <c r="E51" s="24"/>
      <c r="F51" s="204" t="s">
        <v>291</v>
      </c>
      <c r="G51" s="24"/>
      <c r="H51" s="24"/>
      <c r="I51" s="24"/>
      <c r="J51" s="205">
        <f>G50+I50+J50</f>
        <v>0</v>
      </c>
      <c r="K51" s="24"/>
    </row>
    <row r="52" spans="1:11" ht="13.5" thickBot="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13.5" thickBot="1" x14ac:dyDescent="0.25">
      <c r="A53" s="24"/>
      <c r="B53" s="24"/>
      <c r="C53" s="24"/>
      <c r="D53" s="24"/>
      <c r="F53" s="206"/>
      <c r="G53" s="24" t="s">
        <v>292</v>
      </c>
      <c r="H53" s="24"/>
      <c r="I53" s="24" t="s">
        <v>54</v>
      </c>
      <c r="J53" s="207">
        <f>SUMIF($B$10:$B$49,"Fi",$J$10:$J$49)</f>
        <v>0</v>
      </c>
      <c r="K53" s="24"/>
    </row>
    <row r="54" spans="1:11" ht="13.5" thickBot="1" x14ac:dyDescent="0.25">
      <c r="A54" s="24"/>
      <c r="B54" s="24"/>
      <c r="C54" s="208"/>
      <c r="D54" s="24"/>
      <c r="F54" s="209"/>
      <c r="I54" s="24" t="s">
        <v>88</v>
      </c>
      <c r="J54" s="210">
        <f>SUMIF($B$10:$B$49,"JLä",$J$10:$J$49)</f>
        <v>0</v>
      </c>
      <c r="K54" s="24"/>
    </row>
    <row r="55" spans="1:11" ht="13.5" thickBot="1" x14ac:dyDescent="0.25">
      <c r="A55" s="24"/>
      <c r="B55" s="24"/>
      <c r="C55" s="211" t="str">
        <f>IF(C54&gt;0,J51/C54,"")</f>
        <v/>
      </c>
      <c r="D55" s="24"/>
      <c r="F55" s="209"/>
      <c r="I55" s="24" t="s">
        <v>70</v>
      </c>
      <c r="J55" s="210">
        <f>SUMIF($B$10:$B$49,"Dou",$J$10:$J$49)</f>
        <v>0</v>
      </c>
      <c r="K55" s="24"/>
    </row>
    <row r="56" spans="1:11" x14ac:dyDescent="0.2">
      <c r="A56" s="24"/>
      <c r="B56" s="24"/>
      <c r="C56" s="24"/>
      <c r="D56" s="24"/>
      <c r="E56" s="24"/>
      <c r="F56" s="212"/>
      <c r="I56" s="214" t="s">
        <v>62</v>
      </c>
      <c r="J56" s="210">
        <f>SUMIF($B$10:$B$49,"Ta",$J$10:$J$49)</f>
        <v>0</v>
      </c>
      <c r="K56" s="24"/>
    </row>
    <row r="57" spans="1:11" x14ac:dyDescent="0.2">
      <c r="A57" s="24"/>
      <c r="B57" s="24"/>
      <c r="C57" s="24"/>
      <c r="D57" s="24"/>
      <c r="E57" s="24"/>
      <c r="F57" s="24"/>
      <c r="G57" s="24"/>
      <c r="H57" s="24"/>
      <c r="I57" s="24" t="s">
        <v>79</v>
      </c>
      <c r="J57" s="210">
        <f>SUMIF($B$10:$B$49,"Ki",$J$10:$J$49)</f>
        <v>0</v>
      </c>
    </row>
    <row r="58" spans="1:11" ht="13.5" thickBot="1" x14ac:dyDescent="0.25">
      <c r="A58" s="24"/>
      <c r="B58" s="24"/>
      <c r="C58" s="24"/>
      <c r="D58" s="24"/>
      <c r="E58" s="24"/>
      <c r="F58" s="24"/>
      <c r="G58" s="24"/>
      <c r="H58" s="24"/>
      <c r="I58" s="24" t="s">
        <v>293</v>
      </c>
      <c r="J58" s="215">
        <f>SUMIF($B$10:$B$49,"Gra",$J$10:$J$49)</f>
        <v>0</v>
      </c>
      <c r="K58" s="24"/>
    </row>
    <row r="59" spans="1:11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13">
        <f>SUM(J53:J56)</f>
        <v>0</v>
      </c>
      <c r="K59" s="24" t="s">
        <v>294</v>
      </c>
    </row>
    <row r="60" spans="1:11" x14ac:dyDescent="0.2">
      <c r="A60" s="24"/>
      <c r="B60" s="24"/>
      <c r="C60" s="24"/>
      <c r="D60" s="24"/>
      <c r="E60" s="24"/>
      <c r="F60" s="24"/>
      <c r="G60" s="24"/>
      <c r="H60" s="24"/>
      <c r="I60" s="24"/>
    </row>
    <row r="61" spans="1:1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</row>
  </sheetData>
  <mergeCells count="2">
    <mergeCell ref="H7:I7"/>
    <mergeCell ref="A2:K2"/>
  </mergeCells>
  <phoneticPr fontId="9" type="noConversion"/>
  <hyperlinks>
    <hyperlink ref="F5" location="Info!A1" display="Info"/>
  </hyperlinks>
  <printOptions gridLinesSet="0"/>
  <pageMargins left="0.78740157480314965" right="0.19685039370078741" top="0.98425196850393704" bottom="1.3779527559055118" header="0.51181102362204722" footer="0.86614173228346458"/>
  <pageSetup paperSize="9" scale="90" orientation="portrait" horizontalDpi="180" verticalDpi="180" r:id="rId1"/>
  <headerFooter alignWithMargins="0">
    <oddHeader>&amp;F</oddHeader>
    <oddFooter>Erstellt von Luck &amp;D&amp;RSeite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print="0" autoFill="0" autoLine="0" autoPict="0">
                <anchor moveWithCells="1">
                  <from>
                    <xdr:col>8</xdr:col>
                    <xdr:colOff>285750</xdr:colOff>
                    <xdr:row>4</xdr:row>
                    <xdr:rowOff>9525</xdr:rowOff>
                  </from>
                  <to>
                    <xdr:col>8</xdr:col>
                    <xdr:colOff>676275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17</vt:i4>
      </vt:variant>
      <vt:variant>
        <vt:lpstr>Benannte Bereiche</vt:lpstr>
      </vt:variant>
      <vt:variant>
        <vt:i4>5</vt:i4>
      </vt:variant>
    </vt:vector>
  </HeadingPairs>
  <TitlesOfParts>
    <vt:vector size="22" baseType="lpstr">
      <vt:lpstr>Info</vt:lpstr>
      <vt:lpstr>E</vt:lpstr>
      <vt:lpstr>A</vt:lpstr>
      <vt:lpstr>Titelblatt</vt:lpstr>
      <vt:lpstr>Nummerbuch</vt:lpstr>
      <vt:lpstr>Sa.LbH</vt:lpstr>
      <vt:lpstr>Sa.NdHw</vt:lpstr>
      <vt:lpstr>Sa.NdHr</vt:lpstr>
      <vt:lpstr>BA-Schlüssel</vt:lpstr>
      <vt:lpstr>Sorten-, Stärkeschlüssel</vt:lpstr>
      <vt:lpstr>Stichprobe IL</vt:lpstr>
      <vt:lpstr>Stichprobe</vt:lpstr>
      <vt:lpstr>Sektions_rm_Maß</vt:lpstr>
      <vt:lpstr>Schichtholz L</vt:lpstr>
      <vt:lpstr>Schichtholz IS</vt:lpstr>
      <vt:lpstr>Zusammenstellung_HV</vt:lpstr>
      <vt:lpstr>Abt.</vt:lpstr>
      <vt:lpstr>Sektions_rm_Maß!Druckbereich</vt:lpstr>
      <vt:lpstr>Titelblatt!Druckbereich</vt:lpstr>
      <vt:lpstr>Sa.LbH!Drucktitel</vt:lpstr>
      <vt:lpstr>Sa.NdHr!Drucktitel</vt:lpstr>
      <vt:lpstr>Sa.NdHw!Drucktitel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Holzaufnahme</dc:title>
  <dc:subject>Massenberechnung und Holzverkauf</dc:subject>
  <dc:creator>Werner Luck</dc:creator>
  <cp:lastModifiedBy>Werner Luck</cp:lastModifiedBy>
  <cp:lastPrinted>2011-04-23T12:58:41Z</cp:lastPrinted>
  <dcterms:created xsi:type="dcterms:W3CDTF">2001-01-12T14:52:20Z</dcterms:created>
  <dcterms:modified xsi:type="dcterms:W3CDTF">2019-06-19T14:10:22Z</dcterms:modified>
</cp:coreProperties>
</file>