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20" yWindow="405" windowWidth="11100" windowHeight="6150" activeTab="2"/>
  </bookViews>
  <sheets>
    <sheet name="Info" sheetId="22" r:id="rId1"/>
    <sheet name="A" sheetId="14" r:id="rId2"/>
    <sheet name="Besch.Plan_kurz" sheetId="20" r:id="rId3"/>
    <sheet name="Besch.Plan_lang" sheetId="13" r:id="rId4"/>
    <sheet name="Faktorermittlung" sheetId="3" r:id="rId5"/>
    <sheet name="Code AV" sheetId="21" r:id="rId6"/>
  </sheets>
  <definedNames>
    <definedName name="_xlnm.Print_Titles" localSheetId="2">Besch.Plan_kurz!$7:$11</definedName>
    <definedName name="_xlnm.Print_Titles" localSheetId="3">Besch.Plan_lang!$7:$11</definedName>
  </definedNames>
  <calcPr calcId="145621" fullCalcOnLoad="1"/>
</workbook>
</file>

<file path=xl/calcChain.xml><?xml version="1.0" encoding="utf-8"?>
<calcChain xmlns="http://schemas.openxmlformats.org/spreadsheetml/2006/main">
  <c r="H103" i="20" l="1"/>
  <c r="H103" i="13"/>
  <c r="O5" i="13"/>
  <c r="O57" i="13" s="1"/>
  <c r="O1" i="13"/>
  <c r="O1" i="20"/>
  <c r="O5" i="20"/>
  <c r="O58" i="20" s="1"/>
  <c r="B1" i="20"/>
  <c r="H1" i="20"/>
  <c r="H2" i="20"/>
  <c r="B3" i="20"/>
  <c r="H3" i="20"/>
  <c r="O3" i="20"/>
  <c r="O6" i="20"/>
  <c r="K12" i="20"/>
  <c r="L12" i="20"/>
  <c r="M12" i="20"/>
  <c r="N12" i="20"/>
  <c r="O12" i="20"/>
  <c r="K13" i="20"/>
  <c r="L13" i="20"/>
  <c r="L56" i="20"/>
  <c r="M13" i="20"/>
  <c r="N13" i="20"/>
  <c r="N56" i="20"/>
  <c r="O13" i="20"/>
  <c r="K14" i="20"/>
  <c r="L14" i="20"/>
  <c r="M14" i="20"/>
  <c r="N14" i="20"/>
  <c r="O14" i="20"/>
  <c r="K15" i="20"/>
  <c r="L15" i="20"/>
  <c r="M15" i="20"/>
  <c r="N15" i="20"/>
  <c r="O15" i="20"/>
  <c r="K16" i="20"/>
  <c r="L16" i="20"/>
  <c r="M16" i="20"/>
  <c r="N16" i="20"/>
  <c r="O16" i="20"/>
  <c r="K17" i="20"/>
  <c r="L17" i="20"/>
  <c r="M17" i="20"/>
  <c r="N17" i="20"/>
  <c r="O17" i="20"/>
  <c r="K18" i="20"/>
  <c r="L18" i="20"/>
  <c r="M18" i="20"/>
  <c r="N18" i="20"/>
  <c r="O18" i="20"/>
  <c r="K19" i="20"/>
  <c r="L19" i="20"/>
  <c r="M19" i="20"/>
  <c r="N19" i="20"/>
  <c r="O19" i="20"/>
  <c r="K20" i="20"/>
  <c r="L20" i="20"/>
  <c r="M20" i="20"/>
  <c r="N20" i="20"/>
  <c r="O20" i="20"/>
  <c r="K21" i="20"/>
  <c r="L21" i="20"/>
  <c r="M21" i="20"/>
  <c r="N21" i="20"/>
  <c r="O21" i="20"/>
  <c r="K22" i="20"/>
  <c r="L22" i="20"/>
  <c r="M22" i="20"/>
  <c r="N22" i="20"/>
  <c r="O22" i="20"/>
  <c r="K23" i="20"/>
  <c r="L23" i="20"/>
  <c r="M23" i="20"/>
  <c r="N23" i="20"/>
  <c r="O23" i="20"/>
  <c r="K24" i="20"/>
  <c r="L24" i="20"/>
  <c r="M24" i="20"/>
  <c r="N24" i="20"/>
  <c r="O24" i="20"/>
  <c r="K25" i="20"/>
  <c r="L25" i="20"/>
  <c r="M25" i="20"/>
  <c r="N25" i="20"/>
  <c r="O25" i="20"/>
  <c r="K26" i="20"/>
  <c r="L26" i="20"/>
  <c r="M26" i="20"/>
  <c r="N26" i="20"/>
  <c r="O26" i="20"/>
  <c r="K27" i="20"/>
  <c r="L27" i="20"/>
  <c r="M27" i="20"/>
  <c r="N27" i="20"/>
  <c r="O27" i="20"/>
  <c r="K28" i="20"/>
  <c r="L28" i="20"/>
  <c r="M28" i="20"/>
  <c r="N28" i="20"/>
  <c r="O28" i="20"/>
  <c r="K29" i="20"/>
  <c r="L29" i="20"/>
  <c r="M29" i="20"/>
  <c r="N29" i="20"/>
  <c r="O29" i="20"/>
  <c r="K30" i="20"/>
  <c r="L30" i="20"/>
  <c r="M30" i="20"/>
  <c r="N30" i="20"/>
  <c r="O30" i="20"/>
  <c r="K31" i="20"/>
  <c r="L31" i="20"/>
  <c r="M31" i="20"/>
  <c r="N31" i="20"/>
  <c r="O31" i="20"/>
  <c r="K32" i="20"/>
  <c r="L32" i="20"/>
  <c r="M32" i="20"/>
  <c r="N32" i="20"/>
  <c r="O32" i="20"/>
  <c r="K33" i="20"/>
  <c r="L33" i="20"/>
  <c r="M33" i="20"/>
  <c r="N33" i="20"/>
  <c r="O33" i="20"/>
  <c r="K34" i="20"/>
  <c r="L34" i="20"/>
  <c r="M34" i="20"/>
  <c r="N34" i="20"/>
  <c r="O34" i="20"/>
  <c r="K35" i="20"/>
  <c r="L35" i="20"/>
  <c r="M35" i="20"/>
  <c r="N35" i="20"/>
  <c r="O35" i="20"/>
  <c r="K36" i="20"/>
  <c r="L36" i="20"/>
  <c r="M36" i="20"/>
  <c r="N36" i="20"/>
  <c r="O36" i="20"/>
  <c r="K37" i="20"/>
  <c r="L37" i="20"/>
  <c r="M37" i="20"/>
  <c r="N37" i="20"/>
  <c r="O37" i="20"/>
  <c r="K38" i="20"/>
  <c r="L38" i="20"/>
  <c r="M38" i="20"/>
  <c r="N38" i="20"/>
  <c r="O38" i="20"/>
  <c r="K39" i="20"/>
  <c r="L39" i="20"/>
  <c r="M39" i="20"/>
  <c r="N39" i="20"/>
  <c r="O39" i="20"/>
  <c r="K40" i="20"/>
  <c r="L40" i="20"/>
  <c r="M40" i="20"/>
  <c r="N40" i="20"/>
  <c r="O40" i="20"/>
  <c r="K41" i="20"/>
  <c r="L41" i="20"/>
  <c r="M41" i="20"/>
  <c r="N41" i="20"/>
  <c r="O41" i="20"/>
  <c r="K42" i="20"/>
  <c r="L42" i="20"/>
  <c r="M42" i="20"/>
  <c r="N42" i="20"/>
  <c r="O42" i="20"/>
  <c r="K43" i="20"/>
  <c r="L43" i="20"/>
  <c r="M43" i="20"/>
  <c r="N43" i="20"/>
  <c r="O43" i="20"/>
  <c r="K44" i="20"/>
  <c r="L44" i="20"/>
  <c r="M44" i="20"/>
  <c r="N44" i="20"/>
  <c r="O44" i="20"/>
  <c r="K45" i="20"/>
  <c r="L45" i="20"/>
  <c r="M45" i="20"/>
  <c r="N45" i="20"/>
  <c r="O45" i="20"/>
  <c r="K46" i="20"/>
  <c r="L46" i="20"/>
  <c r="M46" i="20"/>
  <c r="N46" i="20"/>
  <c r="O46" i="20"/>
  <c r="K47" i="20"/>
  <c r="L47" i="20"/>
  <c r="M47" i="20"/>
  <c r="N47" i="20"/>
  <c r="O47" i="20"/>
  <c r="K48" i="20"/>
  <c r="L48" i="20"/>
  <c r="M48" i="20"/>
  <c r="N48" i="20"/>
  <c r="O48" i="20"/>
  <c r="K49" i="20"/>
  <c r="L49" i="20"/>
  <c r="M49" i="20"/>
  <c r="N49" i="20"/>
  <c r="O49" i="20"/>
  <c r="K50" i="20"/>
  <c r="L50" i="20"/>
  <c r="M50" i="20"/>
  <c r="N50" i="20"/>
  <c r="O50" i="20"/>
  <c r="K51" i="20"/>
  <c r="L51" i="20"/>
  <c r="M51" i="20"/>
  <c r="N51" i="20"/>
  <c r="O51" i="20"/>
  <c r="K52" i="20"/>
  <c r="L52" i="20"/>
  <c r="M52" i="20"/>
  <c r="N52" i="20"/>
  <c r="O52" i="20"/>
  <c r="K53" i="20"/>
  <c r="L53" i="20"/>
  <c r="M53" i="20"/>
  <c r="N53" i="20"/>
  <c r="O53" i="20"/>
  <c r="K54" i="20"/>
  <c r="L54" i="20"/>
  <c r="M54" i="20"/>
  <c r="N54" i="20"/>
  <c r="O54" i="20"/>
  <c r="K55" i="20"/>
  <c r="L55" i="20"/>
  <c r="M55" i="20"/>
  <c r="N55" i="20"/>
  <c r="O55" i="20"/>
  <c r="H56" i="20"/>
  <c r="O56" i="20"/>
  <c r="H60" i="20"/>
  <c r="H61" i="20"/>
  <c r="H62" i="20"/>
  <c r="H63" i="20"/>
  <c r="H64" i="20"/>
  <c r="H65" i="20"/>
  <c r="H66" i="20"/>
  <c r="H68" i="20"/>
  <c r="H69" i="20"/>
  <c r="H70" i="20"/>
  <c r="H71" i="20"/>
  <c r="H72" i="20"/>
  <c r="H73" i="20"/>
  <c r="H74" i="20"/>
  <c r="H75" i="20"/>
  <c r="H76" i="20"/>
  <c r="H77" i="20"/>
  <c r="H78" i="20"/>
  <c r="H80" i="20"/>
  <c r="H82" i="20"/>
  <c r="H83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4" i="20"/>
  <c r="H105" i="20"/>
  <c r="B1" i="13"/>
  <c r="H1" i="13"/>
  <c r="H2" i="13"/>
  <c r="B3" i="13"/>
  <c r="H3" i="13"/>
  <c r="O3" i="13"/>
  <c r="K12" i="13"/>
  <c r="L12" i="13"/>
  <c r="M12" i="13"/>
  <c r="N12" i="13"/>
  <c r="O12" i="13"/>
  <c r="K13" i="13"/>
  <c r="L13" i="13"/>
  <c r="L56" i="13"/>
  <c r="M13" i="13"/>
  <c r="N13" i="13"/>
  <c r="N56" i="13"/>
  <c r="O13" i="13"/>
  <c r="K14" i="13"/>
  <c r="L14" i="13"/>
  <c r="M14" i="13"/>
  <c r="N14" i="13"/>
  <c r="O14" i="13"/>
  <c r="K15" i="13"/>
  <c r="L15" i="13"/>
  <c r="M15" i="13"/>
  <c r="N15" i="13"/>
  <c r="O15" i="13"/>
  <c r="K16" i="13"/>
  <c r="L16" i="13"/>
  <c r="M16" i="13"/>
  <c r="N16" i="13"/>
  <c r="O16" i="13"/>
  <c r="K17" i="13"/>
  <c r="L17" i="13"/>
  <c r="M17" i="13"/>
  <c r="N17" i="13"/>
  <c r="O17" i="13"/>
  <c r="K18" i="13"/>
  <c r="L18" i="13"/>
  <c r="M18" i="13"/>
  <c r="N18" i="13"/>
  <c r="O18" i="13"/>
  <c r="K19" i="13"/>
  <c r="L19" i="13"/>
  <c r="M19" i="13"/>
  <c r="N19" i="13"/>
  <c r="O19" i="13"/>
  <c r="K20" i="13"/>
  <c r="L20" i="13"/>
  <c r="M20" i="13"/>
  <c r="N20" i="13"/>
  <c r="O20" i="13"/>
  <c r="K21" i="13"/>
  <c r="L21" i="13"/>
  <c r="M21" i="13"/>
  <c r="N21" i="13"/>
  <c r="O21" i="13"/>
  <c r="K22" i="13"/>
  <c r="L22" i="13"/>
  <c r="M22" i="13"/>
  <c r="N22" i="13"/>
  <c r="O22" i="13"/>
  <c r="K23" i="13"/>
  <c r="L23" i="13"/>
  <c r="M23" i="13"/>
  <c r="N23" i="13"/>
  <c r="O23" i="13"/>
  <c r="K24" i="13"/>
  <c r="L24" i="13"/>
  <c r="M24" i="13"/>
  <c r="N24" i="13"/>
  <c r="O24" i="13"/>
  <c r="K25" i="13"/>
  <c r="L25" i="13"/>
  <c r="M25" i="13"/>
  <c r="N25" i="13"/>
  <c r="O25" i="13"/>
  <c r="K26" i="13"/>
  <c r="L26" i="13"/>
  <c r="M26" i="13"/>
  <c r="N26" i="13"/>
  <c r="O26" i="13"/>
  <c r="K27" i="13"/>
  <c r="L27" i="13"/>
  <c r="M27" i="13"/>
  <c r="N27" i="13"/>
  <c r="O27" i="13"/>
  <c r="K28" i="13"/>
  <c r="L28" i="13"/>
  <c r="M28" i="13"/>
  <c r="N28" i="13"/>
  <c r="O28" i="13"/>
  <c r="K29" i="13"/>
  <c r="L29" i="13"/>
  <c r="M29" i="13"/>
  <c r="N29" i="13"/>
  <c r="O29" i="13"/>
  <c r="K30" i="13"/>
  <c r="L30" i="13"/>
  <c r="M30" i="13"/>
  <c r="N30" i="13"/>
  <c r="O30" i="13"/>
  <c r="K31" i="13"/>
  <c r="L31" i="13"/>
  <c r="M31" i="13"/>
  <c r="N31" i="13"/>
  <c r="O31" i="13"/>
  <c r="K32" i="13"/>
  <c r="L32" i="13"/>
  <c r="M32" i="13"/>
  <c r="N32" i="13"/>
  <c r="O32" i="13"/>
  <c r="K33" i="13"/>
  <c r="L33" i="13"/>
  <c r="M33" i="13"/>
  <c r="N33" i="13"/>
  <c r="O33" i="13"/>
  <c r="K34" i="13"/>
  <c r="L34" i="13"/>
  <c r="M34" i="13"/>
  <c r="N34" i="13"/>
  <c r="O34" i="13"/>
  <c r="K35" i="13"/>
  <c r="L35" i="13"/>
  <c r="M35" i="13"/>
  <c r="N35" i="13"/>
  <c r="O35" i="13"/>
  <c r="K36" i="13"/>
  <c r="L36" i="13"/>
  <c r="M36" i="13"/>
  <c r="N36" i="13"/>
  <c r="O36" i="13"/>
  <c r="K37" i="13"/>
  <c r="L37" i="13"/>
  <c r="M37" i="13"/>
  <c r="N37" i="13"/>
  <c r="O37" i="13"/>
  <c r="K38" i="13"/>
  <c r="L38" i="13"/>
  <c r="M38" i="13"/>
  <c r="N38" i="13"/>
  <c r="O38" i="13"/>
  <c r="K39" i="13"/>
  <c r="L39" i="13"/>
  <c r="M39" i="13"/>
  <c r="N39" i="13"/>
  <c r="O39" i="13"/>
  <c r="K40" i="13"/>
  <c r="L40" i="13"/>
  <c r="M40" i="13"/>
  <c r="N40" i="13"/>
  <c r="O40" i="13"/>
  <c r="K41" i="13"/>
  <c r="L41" i="13"/>
  <c r="M41" i="13"/>
  <c r="N41" i="13"/>
  <c r="O41" i="13"/>
  <c r="K42" i="13"/>
  <c r="L42" i="13"/>
  <c r="M42" i="13"/>
  <c r="N42" i="13"/>
  <c r="O42" i="13"/>
  <c r="K43" i="13"/>
  <c r="L43" i="13"/>
  <c r="M43" i="13"/>
  <c r="N43" i="13"/>
  <c r="O43" i="13"/>
  <c r="K44" i="13"/>
  <c r="L44" i="13"/>
  <c r="M44" i="13"/>
  <c r="N44" i="13"/>
  <c r="O44" i="13"/>
  <c r="K45" i="13"/>
  <c r="L45" i="13"/>
  <c r="M45" i="13"/>
  <c r="N45" i="13"/>
  <c r="O45" i="13"/>
  <c r="K46" i="13"/>
  <c r="L46" i="13"/>
  <c r="M46" i="13"/>
  <c r="N46" i="13"/>
  <c r="O46" i="13"/>
  <c r="K47" i="13"/>
  <c r="L47" i="13"/>
  <c r="M47" i="13"/>
  <c r="N47" i="13"/>
  <c r="O47" i="13"/>
  <c r="K48" i="13"/>
  <c r="L48" i="13"/>
  <c r="M48" i="13"/>
  <c r="N48" i="13"/>
  <c r="O48" i="13"/>
  <c r="K49" i="13"/>
  <c r="L49" i="13"/>
  <c r="M49" i="13"/>
  <c r="N49" i="13"/>
  <c r="O49" i="13"/>
  <c r="K50" i="13"/>
  <c r="L50" i="13"/>
  <c r="M50" i="13"/>
  <c r="N50" i="13"/>
  <c r="O50" i="13"/>
  <c r="K51" i="13"/>
  <c r="L51" i="13"/>
  <c r="M51" i="13"/>
  <c r="N51" i="13"/>
  <c r="O51" i="13"/>
  <c r="K52" i="13"/>
  <c r="L52" i="13"/>
  <c r="M52" i="13"/>
  <c r="N52" i="13"/>
  <c r="O52" i="13"/>
  <c r="K53" i="13"/>
  <c r="L53" i="13"/>
  <c r="M53" i="13"/>
  <c r="N53" i="13"/>
  <c r="O53" i="13"/>
  <c r="K54" i="13"/>
  <c r="L54" i="13"/>
  <c r="M54" i="13"/>
  <c r="N54" i="13"/>
  <c r="O54" i="13"/>
  <c r="K55" i="13"/>
  <c r="L55" i="13"/>
  <c r="M55" i="13"/>
  <c r="N55" i="13"/>
  <c r="O55" i="13"/>
  <c r="H56" i="13"/>
  <c r="O56" i="13"/>
  <c r="O58" i="13"/>
  <c r="H60" i="13"/>
  <c r="H61" i="13"/>
  <c r="H62" i="13"/>
  <c r="H63" i="13"/>
  <c r="H64" i="13"/>
  <c r="H65" i="13"/>
  <c r="H66" i="13"/>
  <c r="H68" i="13"/>
  <c r="H69" i="13"/>
  <c r="H70" i="13"/>
  <c r="H71" i="13"/>
  <c r="H72" i="13"/>
  <c r="H73" i="13"/>
  <c r="H74" i="13"/>
  <c r="H75" i="13"/>
  <c r="H76" i="13"/>
  <c r="H77" i="13"/>
  <c r="H78" i="13"/>
  <c r="H80" i="13"/>
  <c r="H82" i="13"/>
  <c r="H83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4" i="13"/>
  <c r="H105" i="13"/>
  <c r="B19" i="3"/>
  <c r="C19" i="3"/>
  <c r="D19" i="3"/>
  <c r="B20" i="3"/>
  <c r="J6" i="20"/>
  <c r="M56" i="20"/>
  <c r="J6" i="13"/>
  <c r="M56" i="13"/>
  <c r="O57" i="20" l="1"/>
</calcChain>
</file>

<file path=xl/comments1.xml><?xml version="1.0" encoding="utf-8"?>
<comments xmlns="http://schemas.openxmlformats.org/spreadsheetml/2006/main">
  <authors>
    <author>Werner Luck</author>
  </authors>
  <commentList>
    <comment ref="G7" authorId="0">
      <text>
        <r>
          <rPr>
            <b/>
            <sz val="8"/>
            <color indexed="81"/>
            <rFont val="Tahoma"/>
          </rPr>
          <t>Werner Luck:</t>
        </r>
        <r>
          <rPr>
            <sz val="8"/>
            <color indexed="81"/>
            <rFont val="Tahoma"/>
          </rPr>
          <t xml:space="preserve">
TA: Teamarbeit
EA: Einmannarbeit
ZA: Zweimannarbeit</t>
        </r>
      </text>
    </comment>
    <comment ref="F56" authorId="0">
      <text>
        <r>
          <rPr>
            <b/>
            <sz val="8"/>
            <color indexed="81"/>
            <rFont val="Tahoma"/>
          </rPr>
          <t>Werner Luck:</t>
        </r>
        <r>
          <rPr>
            <sz val="8"/>
            <color indexed="81"/>
            <rFont val="Tahoma"/>
          </rPr>
          <t xml:space="preserve">
Jeweils gesondert zusammenstellen!</t>
        </r>
      </text>
    </comment>
    <comment ref="A59" authorId="0">
      <text>
        <r>
          <rPr>
            <b/>
            <sz val="8"/>
            <color indexed="81"/>
            <rFont val="Tahoma"/>
          </rPr>
          <t>Werner Luck:</t>
        </r>
        <r>
          <rPr>
            <sz val="8"/>
            <color indexed="81"/>
            <rFont val="Tahoma"/>
          </rPr>
          <t xml:space="preserve">
Die Betrachtungsebenen
sind ausgeblendet. Zum Einblenden Zeilen markieren und Kontextmenü aufrufen!</t>
        </r>
      </text>
    </comment>
  </commentList>
</comments>
</file>

<file path=xl/comments2.xml><?xml version="1.0" encoding="utf-8"?>
<comments xmlns="http://schemas.openxmlformats.org/spreadsheetml/2006/main">
  <authors>
    <author>Werner Luck</author>
  </authors>
  <commentList>
    <comment ref="G7" authorId="0">
      <text>
        <r>
          <rPr>
            <b/>
            <sz val="8"/>
            <color indexed="81"/>
            <rFont val="Tahoma"/>
          </rPr>
          <t>Werner Luck:</t>
        </r>
        <r>
          <rPr>
            <sz val="8"/>
            <color indexed="81"/>
            <rFont val="Tahoma"/>
          </rPr>
          <t xml:space="preserve">
TA: Teamarbeit
EA: Einmannarbeit
ZA: Zweimannarbeit
</t>
        </r>
      </text>
    </comment>
    <comment ref="A59" authorId="0">
      <text>
        <r>
          <rPr>
            <b/>
            <sz val="8"/>
            <color indexed="81"/>
            <rFont val="Tahoma"/>
          </rPr>
          <t>Werner Luck:</t>
        </r>
        <r>
          <rPr>
            <sz val="8"/>
            <color indexed="81"/>
            <rFont val="Tahoma"/>
          </rPr>
          <t xml:space="preserve">
Die Betrachtungsebenen
sind ausgeblendet. Zum Einblenden Zeilen markieren und Kontextmenü aufrufen!</t>
        </r>
      </text>
    </comment>
  </commentList>
</comments>
</file>

<file path=xl/sharedStrings.xml><?xml version="1.0" encoding="utf-8"?>
<sst xmlns="http://schemas.openxmlformats.org/spreadsheetml/2006/main" count="432" uniqueCount="206">
  <si>
    <t>Beschäftigungsplan</t>
  </si>
  <si>
    <t>Arbeitstage</t>
  </si>
  <si>
    <t>Zuschlagsfaktor</t>
  </si>
  <si>
    <t>Stichtag</t>
  </si>
  <si>
    <t>Arbeit</t>
  </si>
  <si>
    <t>Volumen</t>
  </si>
  <si>
    <t>Ø</t>
  </si>
  <si>
    <t>Zeitbedarf</t>
  </si>
  <si>
    <t>Planzeit</t>
  </si>
  <si>
    <t>Beschäftg.</t>
  </si>
  <si>
    <t>Nr.</t>
  </si>
  <si>
    <t>form</t>
  </si>
  <si>
    <t>Leistg.</t>
  </si>
  <si>
    <t>Zu-</t>
  </si>
  <si>
    <t>Beleg-</t>
  </si>
  <si>
    <t>Menge</t>
  </si>
  <si>
    <t>Ein-</t>
  </si>
  <si>
    <t>je</t>
  </si>
  <si>
    <t>Einh.</t>
  </si>
  <si>
    <t>Pos.</t>
  </si>
  <si>
    <t>schaft</t>
  </si>
  <si>
    <t>heit</t>
  </si>
  <si>
    <t xml:space="preserve"> Std.</t>
  </si>
  <si>
    <t>Std.</t>
  </si>
  <si>
    <t>Faktor</t>
  </si>
  <si>
    <t>Tage</t>
  </si>
  <si>
    <t>mm</t>
  </si>
  <si>
    <t>SUMME</t>
  </si>
  <si>
    <t>Kontrolle</t>
  </si>
  <si>
    <t>Fehl</t>
  </si>
  <si>
    <t>Mehr</t>
  </si>
  <si>
    <t>davon</t>
  </si>
  <si>
    <t>Ermittlung des Zuschlagsfaktors für die Beschäftigungsplanung</t>
  </si>
  <si>
    <t>Monat</t>
  </si>
  <si>
    <t>AStd.</t>
  </si>
  <si>
    <t>Nicht-</t>
  </si>
  <si>
    <t>Oktober</t>
  </si>
  <si>
    <t>Nicht-AStd.:</t>
  </si>
  <si>
    <t>November</t>
  </si>
  <si>
    <t xml:space="preserve">Urlaubs-, Krankheits-, Schlechtwetter-, Lohnfortzahlungs- </t>
  </si>
  <si>
    <t>Dezember</t>
  </si>
  <si>
    <t>(ohne Feiertage!), Winter- und Fehlstunden</t>
  </si>
  <si>
    <t>Januar</t>
  </si>
  <si>
    <t>Februar</t>
  </si>
  <si>
    <t>Faktorermittlung:</t>
  </si>
  <si>
    <t>März</t>
  </si>
  <si>
    <t>NichtAStd. + AStd. : AStd.</t>
  </si>
  <si>
    <t>April</t>
  </si>
  <si>
    <t>Mai</t>
  </si>
  <si>
    <t>Juni</t>
  </si>
  <si>
    <t>Juli</t>
  </si>
  <si>
    <t>August</t>
  </si>
  <si>
    <t>September</t>
  </si>
  <si>
    <t>Summe:</t>
  </si>
  <si>
    <t>Gesamtstunden</t>
  </si>
  <si>
    <t>Faktor:</t>
  </si>
  <si>
    <t>MB-</t>
  </si>
  <si>
    <t>FWJ 2004</t>
  </si>
  <si>
    <t>Schlagpflege</t>
  </si>
  <si>
    <t>Wertästung</t>
  </si>
  <si>
    <t>Schälschutz</t>
  </si>
  <si>
    <t>Zaunabbau</t>
  </si>
  <si>
    <t>Geräte und Material</t>
  </si>
  <si>
    <t>übernommen.</t>
  </si>
  <si>
    <t>Nr.:</t>
  </si>
  <si>
    <t>Forstamt</t>
  </si>
  <si>
    <t>HHJ/WJ</t>
  </si>
  <si>
    <t>WJ</t>
  </si>
  <si>
    <t>A/V</t>
  </si>
  <si>
    <t>Ar-</t>
  </si>
  <si>
    <t>beits-</t>
  </si>
  <si>
    <t>taG</t>
  </si>
  <si>
    <t>NN</t>
  </si>
  <si>
    <t>gesamtes FWJ</t>
  </si>
  <si>
    <t>Produkt</t>
  </si>
  <si>
    <t>Produktbezeichnung</t>
  </si>
  <si>
    <t>Gesamteinschlag</t>
  </si>
  <si>
    <t>Holzernte Hauptarbeiten</t>
  </si>
  <si>
    <t>Holzernte Nebenarbeiten</t>
  </si>
  <si>
    <t>Aufarbeiten und Rücken</t>
  </si>
  <si>
    <t>ohne</t>
  </si>
  <si>
    <t>nur Aufarbeitung</t>
  </si>
  <si>
    <t>nur Rücken</t>
  </si>
  <si>
    <t>Harvester</t>
  </si>
  <si>
    <t>(Selbstwerber, Käufereinschlag)</t>
  </si>
  <si>
    <t>Weiterbearbeitung</t>
  </si>
  <si>
    <t>Entrindung</t>
  </si>
  <si>
    <t>Holzschutz</t>
  </si>
  <si>
    <t>Splittersuche</t>
  </si>
  <si>
    <t>nur Fällen</t>
  </si>
  <si>
    <t>Lagerplätze</t>
  </si>
  <si>
    <t>Holztransport</t>
  </si>
  <si>
    <t>Auszeichnen</t>
  </si>
  <si>
    <t>Holzaufnahme</t>
  </si>
  <si>
    <r>
      <t>Sonstiges (</t>
    </r>
    <r>
      <rPr>
        <sz val="8"/>
        <rFont val="Arial"/>
        <family val="2"/>
      </rPr>
      <t>z. b. Kronen einschneiden, Wege räumen u.a. im Zuge der Aufarbeitung)</t>
    </r>
  </si>
  <si>
    <t>Wettbewerbe und Spiele</t>
  </si>
  <si>
    <t>Waldjugendspiele</t>
  </si>
  <si>
    <t>Kampagnen</t>
  </si>
  <si>
    <t>Betriebsführungen, Veranstaltungen und</t>
  </si>
  <si>
    <t>PR-Veranstaltungen</t>
  </si>
  <si>
    <t>Treffpunkt Wald u.a. Kampagnen</t>
  </si>
  <si>
    <t>Sonstige Arbeiten</t>
  </si>
  <si>
    <t>Zugangslinien manuell</t>
  </si>
  <si>
    <t>Qualifizierung/Zugangslinien</t>
  </si>
  <si>
    <t>Zuganglinien maschinell</t>
  </si>
  <si>
    <t>Flächenschutz</t>
  </si>
  <si>
    <t>Zaunneubau</t>
  </si>
  <si>
    <t>Zaunkontrolle (-reparatur)</t>
  </si>
  <si>
    <t>Förderung der Etablierung</t>
  </si>
  <si>
    <t>Fällen von Schattern</t>
  </si>
  <si>
    <t>Freilegen des Mineralbodens</t>
  </si>
  <si>
    <t>Einarbeitung von Samen</t>
  </si>
  <si>
    <t>Regulieren der Vegetationskonkurrenz</t>
  </si>
  <si>
    <t>Künstliche Begründung</t>
  </si>
  <si>
    <t>Stückpflanzung</t>
  </si>
  <si>
    <t>Klumpenpflanzung</t>
  </si>
  <si>
    <t>Saat</t>
  </si>
  <si>
    <t>Qualifizierung</t>
  </si>
  <si>
    <t>Knicken / Ringeln</t>
  </si>
  <si>
    <t>Ausästen / Entfernen von Schlinggewächsen</t>
  </si>
  <si>
    <t>Dimensionierung/Wertästung</t>
  </si>
  <si>
    <t>Dimensionierung</t>
  </si>
  <si>
    <t>Fällen von Bedrängern</t>
  </si>
  <si>
    <t>Reifung</t>
  </si>
  <si>
    <t>Fällen nachdrängender Bäume</t>
  </si>
  <si>
    <t>Einzelschutz</t>
  </si>
  <si>
    <t>Verbissschutz</t>
  </si>
  <si>
    <t>Fegeschutz</t>
  </si>
  <si>
    <t>Veranstaltungen, Wettbewerbe, Kampagnen</t>
  </si>
  <si>
    <t>Veranstaltungen, Kampagnen</t>
  </si>
  <si>
    <t>BeschäftigungsPLANkurz</t>
  </si>
  <si>
    <t>xx</t>
  </si>
  <si>
    <t>Wie arbeitet man mit dieser Datei?</t>
  </si>
  <si>
    <t xml:space="preserve">werden in die folgenden Blätter </t>
  </si>
  <si>
    <t>Planungszeitraum</t>
  </si>
  <si>
    <t>Anzahl Arbeitskräfte</t>
  </si>
  <si>
    <t>Beschreibung der vorgesehen Arbeit oder Maßnahme.</t>
  </si>
  <si>
    <t>AV</t>
  </si>
  <si>
    <t>Einheit</t>
  </si>
  <si>
    <t>Für die Arbeit/Maßnahme zutreffende Leistungseinheit (z.B. fm, lfdm, Stck, Klumpen, pp).</t>
  </si>
  <si>
    <t>Planmenge bezogen auf die Leistungseinheit.</t>
  </si>
  <si>
    <t>MB-Nr.:</t>
  </si>
  <si>
    <t>Errechnet sich automatisch aus den Angaben in den Spalten "Menge" und "Leistg./Einheit".</t>
  </si>
  <si>
    <t>Ist der für die betreffende taG ermittelte Zuschlagsfaktor aus dem Vergleich Ist_Astd. zu Nicht_Ast. in einem beschriebenen Zeitraum (meist 1 Kalenderjahr).</t>
  </si>
  <si>
    <t>Errechnet sich aus der Multiplikation der Spalten "Zeitbedarf" und "Planzeit".</t>
  </si>
  <si>
    <t>Mehr/Fehl</t>
  </si>
  <si>
    <t>Zahl der Mitarbeiter der taG. Bei Teilzeitbeschäftigung den Anteil an einer Vollzeitbeschäftigung eingeben.</t>
  </si>
  <si>
    <t>Arbeit/Produktbezeichnung</t>
  </si>
  <si>
    <t>Volumen (Menge/Einheit)</t>
  </si>
  <si>
    <t>Leistung/Einheit/Std.</t>
  </si>
  <si>
    <t>Die angenommene (unterstellte) Leistung je Einheit.</t>
  </si>
  <si>
    <t>schl.</t>
  </si>
  <si>
    <t>Technische Produktion</t>
  </si>
  <si>
    <t>Die Formel in Zelle 'O 4' mit dem Zeitraum (von - bis) ergänzen.</t>
  </si>
  <si>
    <t xml:space="preserve">Arbeits-
</t>
  </si>
  <si>
    <t>verfahren</t>
  </si>
  <si>
    <t>(Beschrbg.)</t>
  </si>
  <si>
    <t>Eingabe des Codes für das Arbeitsverfahren (siehe Produktkatalog), oder Ihre Beschreibung</t>
  </si>
  <si>
    <t>Angabe der der forstamtsinternen Maßnahmeblock-Nr., oder Ihre Beschreibung</t>
  </si>
  <si>
    <t>Produkt-Nr.</t>
  </si>
  <si>
    <t>Die Produktnummer (falls vorhanden) Ihress Betriebes</t>
  </si>
  <si>
    <r>
      <t xml:space="preserve">Faktorermittlung </t>
    </r>
    <r>
      <rPr>
        <b/>
        <sz val="9"/>
        <rFont val="Arial Narrow"/>
        <family val="2"/>
      </rPr>
      <t xml:space="preserve">nicht </t>
    </r>
    <r>
      <rPr>
        <sz val="9"/>
        <rFont val="Arial Narrow"/>
        <family val="2"/>
      </rPr>
      <t>berücksichtigt!</t>
    </r>
  </si>
  <si>
    <t xml:space="preserve">Die Formel ist um die in der beplanten Periode liegenden Feiertage zu ergänzen (Minus Tage am Ende der Klammer). Die Feiertage (da zum Teil variabel) sind  in der </t>
  </si>
  <si>
    <t>Arbeitskräften, ein Fehl die Zusteuerung von Arbeit (Maßnahmen/Volumen).</t>
  </si>
  <si>
    <t xml:space="preserve">Differenz zwischen möglicher Arbeitszeit (ohne Feiertage!) und voraussichtlicher Arbeitszeit (Arbeitsvolumen und Arbeitskapazität). Ein Mehr erfordert evtl. die Zusteuerung von </t>
  </si>
  <si>
    <t>Angaben, die Sie im weißen Bereich machen,</t>
  </si>
  <si>
    <t>Code A/V</t>
  </si>
  <si>
    <t>Arbeitsverfahren</t>
  </si>
  <si>
    <t>Code</t>
  </si>
  <si>
    <t>Selbstwerber, Käufereinschlag</t>
  </si>
  <si>
    <t>Holzernte mm</t>
  </si>
  <si>
    <t>Holzernte HV</t>
  </si>
  <si>
    <t xml:space="preserve">Holzernte mm </t>
  </si>
  <si>
    <t>Aufarbeiten</t>
  </si>
  <si>
    <t>Holzernte</t>
  </si>
  <si>
    <t>Sie können eigenen Code entwickeln und einfügen!</t>
  </si>
  <si>
    <t>Dieser Beschäftigungsplan umfasst das gesamte Forstwirtschaftsjahr!</t>
  </si>
  <si>
    <t>Besch.Plan kurz</t>
  </si>
  <si>
    <t>Besch.Plan lang</t>
  </si>
  <si>
    <t>Beschäftigungsplan für einen bestimmten Zeitraum</t>
  </si>
  <si>
    <t>Beschäftigungsplan für das gesamte Forstwirtschaftsjahr</t>
  </si>
  <si>
    <t>Faktorermittlung</t>
  </si>
  <si>
    <t>Ermittlung des Zuschlagsfaktors zur Grundplanungszeit</t>
  </si>
  <si>
    <t>Die Formeln der Zusammenstellung müssen dann mit Ihrem Code ergänzt werden.</t>
  </si>
  <si>
    <t>Excel-Anwendung von</t>
  </si>
  <si>
    <t>WERNER LUCK</t>
  </si>
  <si>
    <t>INHALT</t>
  </si>
  <si>
    <t>Info</t>
  </si>
  <si>
    <t>Dieses Blatt</t>
  </si>
  <si>
    <t>A</t>
  </si>
  <si>
    <t>Entwickelt von Werner Luck</t>
  </si>
  <si>
    <t>Hauptstraße 2</t>
  </si>
  <si>
    <t>54413 Beuren</t>
  </si>
  <si>
    <t>Tel.: 06586/986025</t>
  </si>
  <si>
    <t>E-Mail: wernerluck@web.de</t>
  </si>
  <si>
    <t>Beschäftigungsplanung</t>
  </si>
  <si>
    <t>Planung der Beschäftigung für einen bestimmten Zeitraum oder das gesamte Forstwirtschaftsjahr.</t>
  </si>
  <si>
    <t>Spezielle Anwendung für den Forstpraktiker.</t>
  </si>
  <si>
    <t>Angaben allgemeiner Art, Anweisung zum Gebrauch der Arbeitsmappe</t>
  </si>
  <si>
    <t>Beschl.Plan_kurz</t>
  </si>
  <si>
    <t>Beschl.Plan_lang</t>
  </si>
  <si>
    <t>Excel-Anwendung für das Forstrevier und den Forstpraktiker</t>
  </si>
  <si>
    <t>Beschäftigungplan für einen bestimmten Zeitraum</t>
  </si>
  <si>
    <t>Beschäftigungsplan für das Forstwirtschaftsjahr</t>
  </si>
  <si>
    <t>Ermittlung des Zuschlagsfaktors</t>
  </si>
  <si>
    <t>Code für das Arbeitsverfahren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</si>
</sst>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2" formatCode="0.0"/>
    <numFmt numFmtId="174" formatCode="0.0000"/>
    <numFmt numFmtId="175" formatCode="0.000"/>
  </numFmts>
  <fonts count="25" x14ac:knownFonts="1">
    <font>
      <sz val="10"/>
      <name val="Arial"/>
    </font>
    <font>
      <b/>
      <sz val="10"/>
      <name val="Arial"/>
    </font>
    <font>
      <i/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9"/>
      <name val="Arial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name val="Arial"/>
    </font>
    <font>
      <b/>
      <sz val="9"/>
      <color indexed="8"/>
      <name val="Arial"/>
    </font>
    <font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9"/>
      <name val="Arial Narrow"/>
      <family val="2"/>
    </font>
    <font>
      <sz val="8"/>
      <color indexed="81"/>
      <name val="Tahoma"/>
    </font>
    <font>
      <b/>
      <sz val="8"/>
      <color indexed="81"/>
      <name val="Tahoma"/>
    </font>
    <font>
      <sz val="8"/>
      <name val="Arial Black"/>
      <family val="2"/>
    </font>
    <font>
      <b/>
      <sz val="9"/>
      <name val="Arial Narrow"/>
      <family val="2"/>
    </font>
    <font>
      <sz val="20"/>
      <name val="Arial Narrow"/>
      <family val="2"/>
    </font>
    <font>
      <sz val="2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8">
    <xf numFmtId="0" fontId="0" fillId="0" borderId="0" xfId="0"/>
    <xf numFmtId="0" fontId="3" fillId="0" borderId="0" xfId="0" applyFont="1"/>
    <xf numFmtId="22" fontId="0" fillId="0" borderId="0" xfId="0" applyNumberFormat="1" applyAlignment="1">
      <alignment horizontal="centerContinuous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/>
    <xf numFmtId="172" fontId="1" fillId="2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4" fontId="6" fillId="0" borderId="0" xfId="0" applyNumberFormat="1" applyFont="1" applyFill="1" applyBorder="1" applyAlignment="1"/>
    <xf numFmtId="14" fontId="6" fillId="3" borderId="1" xfId="0" applyNumberFormat="1" applyFont="1" applyFill="1" applyBorder="1" applyAlignment="1"/>
    <xf numFmtId="0" fontId="9" fillId="4" borderId="2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Continuous"/>
    </xf>
    <xf numFmtId="0" fontId="9" fillId="4" borderId="3" xfId="0" applyFont="1" applyFill="1" applyBorder="1" applyAlignment="1">
      <alignment horizontal="centerContinuous"/>
    </xf>
    <xf numFmtId="0" fontId="9" fillId="4" borderId="4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0" fillId="4" borderId="4" xfId="0" applyFill="1" applyBorder="1"/>
    <xf numFmtId="0" fontId="0" fillId="4" borderId="4" xfId="0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9" fillId="4" borderId="4" xfId="0" applyFont="1" applyFill="1" applyBorder="1"/>
    <xf numFmtId="0" fontId="9" fillId="4" borderId="5" xfId="0" applyFont="1" applyFill="1" applyBorder="1" applyAlignment="1">
      <alignment horizontal="center"/>
    </xf>
    <xf numFmtId="0" fontId="9" fillId="4" borderId="5" xfId="0" applyFont="1" applyFill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172" fontId="3" fillId="0" borderId="6" xfId="0" applyNumberFormat="1" applyFont="1" applyBorder="1"/>
    <xf numFmtId="0" fontId="3" fillId="0" borderId="6" xfId="0" applyFont="1" applyFill="1" applyBorder="1" applyAlignment="1">
      <alignment horizontal="right"/>
    </xf>
    <xf numFmtId="0" fontId="6" fillId="2" borderId="1" xfId="0" applyFont="1" applyFill="1" applyBorder="1"/>
    <xf numFmtId="0" fontId="3" fillId="0" borderId="0" xfId="0" applyFont="1" applyFill="1" applyBorder="1"/>
    <xf numFmtId="174" fontId="3" fillId="0" borderId="0" xfId="0" applyNumberFormat="1" applyFont="1" applyFill="1" applyBorder="1"/>
    <xf numFmtId="172" fontId="10" fillId="2" borderId="1" xfId="0" applyNumberFormat="1" applyFont="1" applyFill="1" applyBorder="1"/>
    <xf numFmtId="174" fontId="3" fillId="0" borderId="0" xfId="0" applyNumberFormat="1" applyFont="1"/>
    <xf numFmtId="172" fontId="12" fillId="5" borderId="1" xfId="0" applyNumberFormat="1" applyFont="1" applyFill="1" applyBorder="1"/>
    <xf numFmtId="172" fontId="6" fillId="6" borderId="1" xfId="0" applyNumberFormat="1" applyFont="1" applyFill="1" applyBorder="1"/>
    <xf numFmtId="1" fontId="3" fillId="0" borderId="0" xfId="0" applyNumberFormat="1" applyFont="1" applyAlignment="1">
      <alignment horizontal="center"/>
    </xf>
    <xf numFmtId="0" fontId="8" fillId="0" borderId="6" xfId="0" applyFont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0" borderId="6" xfId="0" applyBorder="1"/>
    <xf numFmtId="172" fontId="0" fillId="0" borderId="6" xfId="0" applyNumberFormat="1" applyBorder="1"/>
    <xf numFmtId="0" fontId="0" fillId="0" borderId="13" xfId="0" applyBorder="1"/>
    <xf numFmtId="172" fontId="0" fillId="0" borderId="13" xfId="0" applyNumberFormat="1" applyBorder="1"/>
    <xf numFmtId="0" fontId="1" fillId="7" borderId="6" xfId="0" applyFont="1" applyFill="1" applyBorder="1"/>
    <xf numFmtId="172" fontId="1" fillId="7" borderId="6" xfId="0" applyNumberFormat="1" applyFont="1" applyFill="1" applyBorder="1"/>
    <xf numFmtId="172" fontId="1" fillId="0" borderId="0" xfId="0" applyNumberFormat="1" applyFont="1"/>
    <xf numFmtId="0" fontId="1" fillId="8" borderId="1" xfId="0" applyFont="1" applyFill="1" applyBorder="1"/>
    <xf numFmtId="174" fontId="1" fillId="8" borderId="14" xfId="0" applyNumberFormat="1" applyFont="1" applyFill="1" applyBorder="1" applyAlignment="1">
      <alignment horizontal="centerContinuous"/>
    </xf>
    <xf numFmtId="174" fontId="1" fillId="8" borderId="15" xfId="0" applyNumberFormat="1" applyFont="1" applyFill="1" applyBorder="1" applyAlignment="1">
      <alignment horizontal="centerContinuous"/>
    </xf>
    <xf numFmtId="0" fontId="3" fillId="0" borderId="0" xfId="0" applyFont="1" applyBorder="1"/>
    <xf numFmtId="175" fontId="3" fillId="9" borderId="6" xfId="0" applyNumberFormat="1" applyFont="1" applyFill="1" applyBorder="1"/>
    <xf numFmtId="172" fontId="3" fillId="9" borderId="6" xfId="0" applyNumberFormat="1" applyFont="1" applyFill="1" applyBorder="1"/>
    <xf numFmtId="0" fontId="3" fillId="9" borderId="6" xfId="0" applyFont="1" applyFill="1" applyBorder="1"/>
    <xf numFmtId="172" fontId="3" fillId="0" borderId="6" xfId="0" applyNumberFormat="1" applyFont="1" applyFill="1" applyBorder="1" applyAlignment="1">
      <alignment horizontal="right"/>
    </xf>
    <xf numFmtId="172" fontId="3" fillId="0" borderId="0" xfId="0" applyNumberFormat="1" applyFont="1" applyBorder="1"/>
    <xf numFmtId="0" fontId="3" fillId="0" borderId="0" xfId="0" applyFont="1" applyAlignment="1">
      <alignment horizontal="center"/>
    </xf>
    <xf numFmtId="49" fontId="8" fillId="0" borderId="6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172" fontId="3" fillId="9" borderId="6" xfId="0" applyNumberFormat="1" applyFont="1" applyFill="1" applyBorder="1" applyAlignment="1">
      <alignment horizontal="right"/>
    </xf>
    <xf numFmtId="0" fontId="9" fillId="10" borderId="7" xfId="0" applyFont="1" applyFill="1" applyBorder="1" applyAlignment="1">
      <alignment horizontal="center"/>
    </xf>
    <xf numFmtId="0" fontId="9" fillId="10" borderId="16" xfId="0" applyFont="1" applyFill="1" applyBorder="1" applyAlignment="1">
      <alignment horizontal="center"/>
    </xf>
    <xf numFmtId="0" fontId="9" fillId="10" borderId="10" xfId="0" applyFont="1" applyFill="1" applyBorder="1" applyAlignment="1">
      <alignment horizontal="center"/>
    </xf>
    <xf numFmtId="0" fontId="0" fillId="11" borderId="0" xfId="0" applyFill="1"/>
    <xf numFmtId="0" fontId="0" fillId="0" borderId="17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6" xfId="0" applyFill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8" fillId="0" borderId="6" xfId="0" applyFont="1" applyBorder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6" xfId="0" applyFont="1" applyFill="1" applyBorder="1" applyAlignment="1">
      <alignment horizontal="center"/>
    </xf>
    <xf numFmtId="172" fontId="1" fillId="7" borderId="19" xfId="0" applyNumberFormat="1" applyFont="1" applyFill="1" applyBorder="1"/>
    <xf numFmtId="22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Continuous"/>
    </xf>
    <xf numFmtId="0" fontId="11" fillId="12" borderId="19" xfId="0" applyFont="1" applyFill="1" applyBorder="1" applyAlignment="1">
      <alignment horizontal="center"/>
    </xf>
    <xf numFmtId="0" fontId="6" fillId="12" borderId="20" xfId="0" applyFont="1" applyFill="1" applyBorder="1"/>
    <xf numFmtId="14" fontId="6" fillId="3" borderId="20" xfId="0" applyNumberFormat="1" applyFont="1" applyFill="1" applyBorder="1" applyAlignment="1"/>
    <xf numFmtId="0" fontId="9" fillId="4" borderId="8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174" fontId="3" fillId="0" borderId="0" xfId="0" applyNumberFormat="1" applyFont="1" applyBorder="1"/>
    <xf numFmtId="49" fontId="3" fillId="0" borderId="6" xfId="0" applyNumberFormat="1" applyFont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9" fillId="9" borderId="2" xfId="0" applyFont="1" applyFill="1" applyBorder="1" applyAlignment="1">
      <alignment horizontal="centerContinuous"/>
    </xf>
    <xf numFmtId="0" fontId="9" fillId="9" borderId="3" xfId="0" applyFont="1" applyFill="1" applyBorder="1" applyAlignment="1">
      <alignment horizontal="centerContinuous"/>
    </xf>
    <xf numFmtId="0" fontId="0" fillId="9" borderId="4" xfId="0" applyFill="1" applyBorder="1"/>
    <xf numFmtId="0" fontId="9" fillId="9" borderId="4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/>
    </xf>
    <xf numFmtId="0" fontId="6" fillId="9" borderId="22" xfId="0" applyFont="1" applyFill="1" applyBorder="1" applyAlignment="1">
      <alignment horizontal="centerContinuous"/>
    </xf>
    <xf numFmtId="0" fontId="6" fillId="9" borderId="4" xfId="0" applyFont="1" applyFill="1" applyBorder="1" applyAlignment="1">
      <alignment horizontal="center"/>
    </xf>
    <xf numFmtId="0" fontId="6" fillId="9" borderId="23" xfId="0" applyFont="1" applyFill="1" applyBorder="1" applyAlignment="1">
      <alignment horizontal="center"/>
    </xf>
    <xf numFmtId="0" fontId="9" fillId="9" borderId="23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6" fillId="9" borderId="24" xfId="0" applyFont="1" applyFill="1" applyBorder="1" applyAlignment="1">
      <alignment horizontal="center"/>
    </xf>
    <xf numFmtId="172" fontId="6" fillId="0" borderId="0" xfId="0" applyNumberFormat="1" applyFont="1" applyBorder="1" applyAlignment="1">
      <alignment horizontal="right"/>
    </xf>
    <xf numFmtId="172" fontId="8" fillId="0" borderId="25" xfId="0" applyNumberFormat="1" applyFont="1" applyBorder="1"/>
    <xf numFmtId="172" fontId="6" fillId="2" borderId="1" xfId="0" applyNumberFormat="1" applyFont="1" applyFill="1" applyBorder="1" applyAlignment="1">
      <alignment horizontal="right"/>
    </xf>
    <xf numFmtId="172" fontId="11" fillId="2" borderId="1" xfId="0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right"/>
    </xf>
    <xf numFmtId="0" fontId="6" fillId="0" borderId="0" xfId="0" applyFont="1" applyAlignment="1">
      <alignment horizontal="left"/>
    </xf>
    <xf numFmtId="1" fontId="3" fillId="0" borderId="6" xfId="0" applyNumberFormat="1" applyFont="1" applyBorder="1"/>
    <xf numFmtId="1" fontId="3" fillId="0" borderId="6" xfId="0" applyNumberFormat="1" applyFont="1" applyFill="1" applyBorder="1" applyAlignment="1">
      <alignment horizontal="right"/>
    </xf>
    <xf numFmtId="1" fontId="3" fillId="0" borderId="6" xfId="0" applyNumberFormat="1" applyFont="1" applyFill="1" applyBorder="1"/>
    <xf numFmtId="1" fontId="3" fillId="0" borderId="26" xfId="0" applyNumberFormat="1" applyFont="1" applyBorder="1"/>
    <xf numFmtId="1" fontId="3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/>
    <xf numFmtId="1" fontId="3" fillId="0" borderId="0" xfId="0" applyNumberFormat="1" applyFont="1" applyBorder="1" applyAlignment="1">
      <alignment horizontal="left"/>
    </xf>
    <xf numFmtId="0" fontId="3" fillId="0" borderId="0" xfId="0" applyFont="1" applyAlignment="1"/>
    <xf numFmtId="0" fontId="8" fillId="0" borderId="0" xfId="0" applyFont="1"/>
    <xf numFmtId="0" fontId="21" fillId="0" borderId="0" xfId="0" applyFont="1"/>
    <xf numFmtId="172" fontId="6" fillId="0" borderId="0" xfId="0" applyNumberFormat="1" applyFont="1" applyFill="1" applyBorder="1"/>
    <xf numFmtId="0" fontId="15" fillId="0" borderId="0" xfId="1" applyFont="1"/>
    <xf numFmtId="1" fontId="9" fillId="0" borderId="1" xfId="0" applyNumberFormat="1" applyFont="1" applyBorder="1" applyAlignment="1">
      <alignment horizontal="center"/>
    </xf>
    <xf numFmtId="1" fontId="8" fillId="0" borderId="6" xfId="0" applyNumberFormat="1" applyFont="1" applyBorder="1"/>
    <xf numFmtId="0" fontId="18" fillId="0" borderId="0" xfId="0" applyFont="1"/>
    <xf numFmtId="0" fontId="0" fillId="11" borderId="0" xfId="0" applyFill="1" applyBorder="1"/>
    <xf numFmtId="0" fontId="0" fillId="11" borderId="0" xfId="0" applyFill="1" applyAlignment="1">
      <alignment horizontal="right"/>
    </xf>
    <xf numFmtId="0" fontId="8" fillId="9" borderId="0" xfId="0" applyFont="1" applyFill="1" applyBorder="1" applyAlignment="1">
      <alignment vertical="center"/>
    </xf>
    <xf numFmtId="0" fontId="18" fillId="9" borderId="0" xfId="0" applyFont="1" applyFill="1" applyBorder="1" applyAlignment="1">
      <alignment vertical="center"/>
    </xf>
    <xf numFmtId="0" fontId="18" fillId="9" borderId="0" xfId="0" applyFont="1" applyFill="1" applyAlignment="1">
      <alignment vertical="center"/>
    </xf>
    <xf numFmtId="0" fontId="18" fillId="9" borderId="0" xfId="0" applyFont="1" applyFill="1"/>
    <xf numFmtId="0" fontId="23" fillId="9" borderId="0" xfId="0" applyFont="1" applyFill="1" applyBorder="1" applyAlignment="1">
      <alignment vertical="center"/>
    </xf>
    <xf numFmtId="0" fontId="13" fillId="0" borderId="0" xfId="1" applyFont="1"/>
    <xf numFmtId="0" fontId="13" fillId="0" borderId="0" xfId="0" applyFont="1"/>
    <xf numFmtId="0" fontId="14" fillId="11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right"/>
    </xf>
    <xf numFmtId="0" fontId="9" fillId="10" borderId="2" xfId="0" applyFont="1" applyFill="1" applyBorder="1" applyAlignment="1">
      <alignment horizontal="center" vertical="top"/>
    </xf>
    <xf numFmtId="0" fontId="9" fillId="10" borderId="3" xfId="0" applyFont="1" applyFill="1" applyBorder="1" applyAlignment="1">
      <alignment horizontal="center" vertical="top"/>
    </xf>
    <xf numFmtId="0" fontId="9" fillId="10" borderId="4" xfId="0" applyFont="1" applyFill="1" applyBorder="1" applyAlignment="1">
      <alignment horizontal="center" vertical="top"/>
    </xf>
    <xf numFmtId="0" fontId="9" fillId="10" borderId="0" xfId="0" applyFont="1" applyFill="1" applyBorder="1" applyAlignment="1">
      <alignment horizontal="center" vertical="top"/>
    </xf>
    <xf numFmtId="0" fontId="9" fillId="10" borderId="5" xfId="0" applyFont="1" applyFill="1" applyBorder="1" applyAlignment="1">
      <alignment horizontal="center" vertical="top"/>
    </xf>
    <xf numFmtId="0" fontId="9" fillId="10" borderId="27" xfId="0" applyFont="1" applyFill="1" applyBorder="1" applyAlignment="1">
      <alignment horizontal="center" vertical="top"/>
    </xf>
    <xf numFmtId="0" fontId="10" fillId="4" borderId="2" xfId="0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/>
    </xf>
    <xf numFmtId="0" fontId="4" fillId="0" borderId="0" xfId="0" applyFont="1"/>
    <xf numFmtId="0" fontId="24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4" fillId="13" borderId="0" xfId="0" applyFont="1" applyFill="1" applyAlignment="1">
      <alignment horizontal="center"/>
    </xf>
    <xf numFmtId="0" fontId="0" fillId="13" borderId="0" xfId="0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4" fillId="13" borderId="0" xfId="0" applyFont="1" applyFill="1" applyAlignment="1">
      <alignment horizontal="center"/>
    </xf>
  </cellXfs>
  <cellStyles count="2">
    <cellStyle name="Spaltenebene_2" xfId="1" builtinId="2" iLevel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298174</xdr:colOff>
      <xdr:row>3</xdr:row>
      <xdr:rowOff>16565</xdr:rowOff>
    </xdr:from>
    <xdr:to>
      <xdr:col>16</xdr:col>
      <xdr:colOff>124239</xdr:colOff>
      <xdr:row>3</xdr:row>
      <xdr:rowOff>33130</xdr:rowOff>
    </xdr:to>
    <xdr:cxnSp macro="">
      <xdr:nvCxnSpPr>
        <xdr:cNvPr id="3" name="Gerade Verbindung mit Pfeil 2"/>
        <xdr:cNvCxnSpPr/>
      </xdr:nvCxnSpPr>
      <xdr:spPr bwMode="auto">
        <a:xfrm flipH="1">
          <a:off x="7586870" y="679174"/>
          <a:ext cx="588065" cy="1656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150" zoomScaleNormal="150" workbookViewId="0">
      <selection activeCell="F9" sqref="F9"/>
    </sheetView>
  </sheetViews>
  <sheetFormatPr baseColWidth="10" defaultRowHeight="12.75" x14ac:dyDescent="0.2"/>
  <cols>
    <col min="1" max="1" width="23.42578125" customWidth="1"/>
  </cols>
  <sheetData>
    <row r="1" spans="1:8" ht="25.5" x14ac:dyDescent="0.35">
      <c r="A1" s="153" t="s">
        <v>195</v>
      </c>
      <c r="B1" s="153"/>
      <c r="C1" s="153"/>
      <c r="D1" s="153"/>
      <c r="E1" s="153"/>
      <c r="F1" s="153"/>
      <c r="G1" s="153"/>
      <c r="H1" s="152"/>
    </row>
    <row r="2" spans="1:8" x14ac:dyDescent="0.2">
      <c r="A2" s="155" t="s">
        <v>196</v>
      </c>
      <c r="B2" s="154"/>
      <c r="C2" s="154"/>
      <c r="D2" s="154"/>
      <c r="E2" s="154"/>
      <c r="F2" s="154"/>
      <c r="G2" s="154"/>
      <c r="H2" s="152"/>
    </row>
    <row r="3" spans="1:8" x14ac:dyDescent="0.2">
      <c r="A3" s="155" t="s">
        <v>197</v>
      </c>
      <c r="B3" s="154"/>
      <c r="C3" s="154"/>
      <c r="D3" s="154"/>
      <c r="E3" s="154"/>
      <c r="F3" s="154"/>
      <c r="G3" s="154"/>
      <c r="H3" s="152"/>
    </row>
    <row r="4" spans="1:8" x14ac:dyDescent="0.2">
      <c r="A4" s="154"/>
      <c r="B4" s="154"/>
      <c r="C4" s="154"/>
      <c r="D4" s="154"/>
      <c r="E4" s="154"/>
      <c r="F4" s="154"/>
      <c r="G4" s="154"/>
      <c r="H4" s="152"/>
    </row>
    <row r="5" spans="1:8" x14ac:dyDescent="0.2">
      <c r="A5" s="154"/>
      <c r="B5" s="154"/>
      <c r="C5" s="154"/>
      <c r="D5" s="154"/>
      <c r="E5" s="154"/>
      <c r="F5" s="154"/>
      <c r="G5" s="154"/>
      <c r="H5" s="152"/>
    </row>
    <row r="6" spans="1:8" x14ac:dyDescent="0.2">
      <c r="A6" s="156" t="s">
        <v>184</v>
      </c>
      <c r="B6" s="156"/>
      <c r="C6" s="156"/>
      <c r="D6" s="156"/>
      <c r="E6" s="156"/>
      <c r="F6" s="156"/>
      <c r="G6" s="154"/>
      <c r="H6" s="152"/>
    </row>
    <row r="7" spans="1:8" x14ac:dyDescent="0.2">
      <c r="A7" s="156" t="s">
        <v>185</v>
      </c>
      <c r="B7" s="156"/>
      <c r="C7" s="156"/>
      <c r="D7" s="156"/>
      <c r="E7" s="156"/>
      <c r="F7" s="156"/>
      <c r="G7" s="154"/>
      <c r="H7" s="152"/>
    </row>
    <row r="8" spans="1:8" x14ac:dyDescent="0.2">
      <c r="A8" s="154"/>
      <c r="B8" s="154"/>
      <c r="C8" s="154"/>
      <c r="D8" s="154"/>
      <c r="E8" s="154"/>
      <c r="F8" s="154"/>
      <c r="G8" s="154"/>
      <c r="H8" s="152"/>
    </row>
    <row r="9" spans="1:8" x14ac:dyDescent="0.2">
      <c r="A9" s="154" t="s">
        <v>186</v>
      </c>
      <c r="B9" s="154"/>
      <c r="C9" s="154"/>
      <c r="D9" s="154"/>
      <c r="E9" s="154"/>
      <c r="F9" s="154"/>
      <c r="G9" s="154"/>
      <c r="H9" s="152"/>
    </row>
    <row r="10" spans="1:8" x14ac:dyDescent="0.2">
      <c r="A10" s="154"/>
      <c r="B10" s="154"/>
      <c r="C10" s="154"/>
      <c r="D10" s="154"/>
      <c r="E10" s="154"/>
      <c r="F10" s="154"/>
      <c r="G10" s="154"/>
      <c r="H10" s="152"/>
    </row>
    <row r="11" spans="1:8" x14ac:dyDescent="0.2">
      <c r="A11" s="154" t="s">
        <v>187</v>
      </c>
      <c r="B11" s="154" t="s">
        <v>188</v>
      </c>
      <c r="C11" s="154"/>
      <c r="D11" s="154"/>
      <c r="E11" s="154"/>
      <c r="F11" s="154"/>
      <c r="G11" s="154"/>
      <c r="H11" s="152"/>
    </row>
    <row r="12" spans="1:8" x14ac:dyDescent="0.2">
      <c r="A12" s="154"/>
      <c r="B12" s="154"/>
      <c r="C12" s="154"/>
      <c r="D12" s="154"/>
      <c r="E12" s="154"/>
      <c r="F12" s="154"/>
      <c r="G12" s="154"/>
      <c r="H12" s="152"/>
    </row>
    <row r="13" spans="1:8" x14ac:dyDescent="0.2">
      <c r="A13" s="154" t="s">
        <v>189</v>
      </c>
      <c r="B13" s="155" t="s">
        <v>198</v>
      </c>
      <c r="C13" s="154"/>
      <c r="D13" s="154"/>
      <c r="E13" s="154"/>
      <c r="F13" s="154"/>
      <c r="G13" s="154"/>
      <c r="H13" s="152"/>
    </row>
    <row r="14" spans="1:8" x14ac:dyDescent="0.2">
      <c r="A14" s="155" t="s">
        <v>199</v>
      </c>
      <c r="B14" s="155" t="s">
        <v>202</v>
      </c>
      <c r="C14" s="154"/>
      <c r="D14" s="154"/>
      <c r="E14" s="154"/>
      <c r="F14" s="154"/>
      <c r="G14" s="154"/>
      <c r="H14" s="152"/>
    </row>
    <row r="15" spans="1:8" x14ac:dyDescent="0.2">
      <c r="A15" s="155" t="s">
        <v>200</v>
      </c>
      <c r="B15" s="155" t="s">
        <v>203</v>
      </c>
      <c r="C15" s="154"/>
      <c r="D15" s="154"/>
      <c r="E15" s="154"/>
      <c r="F15" s="154"/>
      <c r="G15" s="154"/>
      <c r="H15" s="152"/>
    </row>
    <row r="16" spans="1:8" x14ac:dyDescent="0.2">
      <c r="A16" s="155" t="s">
        <v>181</v>
      </c>
      <c r="B16" s="155" t="s">
        <v>204</v>
      </c>
      <c r="C16" s="154"/>
      <c r="D16" s="154"/>
      <c r="E16" s="154"/>
      <c r="F16" s="154"/>
      <c r="G16" s="154"/>
      <c r="H16" s="152"/>
    </row>
    <row r="17" spans="1:8" x14ac:dyDescent="0.2">
      <c r="A17" s="155" t="s">
        <v>166</v>
      </c>
      <c r="B17" s="155" t="s">
        <v>205</v>
      </c>
      <c r="C17" s="154"/>
      <c r="D17" s="154"/>
      <c r="E17" s="154"/>
      <c r="F17" s="154"/>
      <c r="G17" s="154"/>
      <c r="H17" s="152"/>
    </row>
    <row r="18" spans="1:8" x14ac:dyDescent="0.2">
      <c r="A18" s="154"/>
      <c r="B18" s="154"/>
      <c r="C18" s="154"/>
      <c r="D18" s="154"/>
      <c r="E18" s="154"/>
      <c r="F18" s="154"/>
      <c r="G18" s="154"/>
      <c r="H18" s="152"/>
    </row>
    <row r="19" spans="1:8" x14ac:dyDescent="0.2">
      <c r="A19" s="154"/>
      <c r="B19" s="154"/>
      <c r="C19" s="154"/>
      <c r="D19" s="154"/>
      <c r="E19" s="154"/>
      <c r="F19" s="154"/>
      <c r="G19" s="154"/>
      <c r="H19" s="152"/>
    </row>
    <row r="20" spans="1:8" x14ac:dyDescent="0.2">
      <c r="A20" s="154"/>
      <c r="B20" s="154"/>
      <c r="C20" s="154"/>
      <c r="D20" s="154"/>
      <c r="E20" s="154"/>
      <c r="F20" s="154"/>
      <c r="G20" s="154"/>
      <c r="H20" s="152"/>
    </row>
    <row r="21" spans="1:8" x14ac:dyDescent="0.2">
      <c r="A21" s="157" t="s">
        <v>201</v>
      </c>
      <c r="B21" s="156"/>
      <c r="C21" s="156"/>
      <c r="D21" s="156"/>
      <c r="E21" s="156"/>
      <c r="F21" s="156"/>
      <c r="G21" s="154"/>
      <c r="H21" s="152"/>
    </row>
    <row r="22" spans="1:8" x14ac:dyDescent="0.2">
      <c r="A22" s="156" t="s">
        <v>190</v>
      </c>
      <c r="B22" s="156"/>
      <c r="C22" s="156"/>
      <c r="D22" s="156"/>
      <c r="E22" s="156"/>
      <c r="F22" s="156"/>
      <c r="G22" s="154"/>
      <c r="H22" s="152"/>
    </row>
    <row r="23" spans="1:8" x14ac:dyDescent="0.2">
      <c r="A23" s="156" t="s">
        <v>191</v>
      </c>
      <c r="B23" s="156"/>
      <c r="C23" s="156"/>
      <c r="D23" s="156"/>
      <c r="E23" s="156"/>
      <c r="F23" s="156"/>
      <c r="G23" s="154"/>
      <c r="H23" s="152"/>
    </row>
    <row r="24" spans="1:8" x14ac:dyDescent="0.2">
      <c r="A24" s="156" t="s">
        <v>192</v>
      </c>
      <c r="B24" s="156"/>
      <c r="C24" s="156"/>
      <c r="D24" s="156"/>
      <c r="E24" s="156"/>
      <c r="F24" s="156"/>
      <c r="G24" s="154"/>
      <c r="H24" s="152"/>
    </row>
    <row r="25" spans="1:8" x14ac:dyDescent="0.2">
      <c r="A25" s="156" t="s">
        <v>193</v>
      </c>
      <c r="B25" s="156"/>
      <c r="C25" s="156"/>
      <c r="D25" s="156"/>
      <c r="E25" s="156"/>
      <c r="F25" s="156"/>
      <c r="G25" s="154"/>
      <c r="H25" s="152"/>
    </row>
    <row r="26" spans="1:8" x14ac:dyDescent="0.2">
      <c r="A26" s="156" t="s">
        <v>194</v>
      </c>
      <c r="B26" s="156"/>
      <c r="C26" s="156"/>
      <c r="D26" s="156"/>
      <c r="E26" s="156"/>
      <c r="F26" s="156"/>
      <c r="G26" s="154"/>
      <c r="H26" s="152"/>
    </row>
  </sheetData>
  <mergeCells count="9">
    <mergeCell ref="A24:F24"/>
    <mergeCell ref="A25:F25"/>
    <mergeCell ref="A26:F26"/>
    <mergeCell ref="A1:G1"/>
    <mergeCell ref="A6:F6"/>
    <mergeCell ref="A7:F7"/>
    <mergeCell ref="A21:F21"/>
    <mergeCell ref="A22:F22"/>
    <mergeCell ref="A23:F2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showGridLines="0" zoomScale="130" zoomScaleNormal="130" workbookViewId="0">
      <selection activeCell="G4" sqref="G4"/>
    </sheetView>
  </sheetViews>
  <sheetFormatPr baseColWidth="10" defaultRowHeight="12.75" x14ac:dyDescent="0.2"/>
  <cols>
    <col min="6" max="6" width="13.5703125" customWidth="1"/>
    <col min="7" max="7" width="13" customWidth="1"/>
    <col min="8" max="8" width="14.42578125" customWidth="1"/>
    <col min="9" max="9" width="13.42578125" customWidth="1"/>
    <col min="10" max="10" width="13.5703125" customWidth="1"/>
    <col min="11" max="11" width="13.140625" customWidth="1"/>
  </cols>
  <sheetData>
    <row r="1" spans="1:11" ht="15.75" x14ac:dyDescent="0.25">
      <c r="A1" s="136" t="s">
        <v>165</v>
      </c>
      <c r="B1" s="136"/>
      <c r="C1" s="136"/>
      <c r="D1" s="136"/>
      <c r="E1" s="136"/>
      <c r="F1" s="136"/>
      <c r="G1" s="136"/>
      <c r="H1" s="66"/>
      <c r="I1" s="66"/>
      <c r="J1" s="66"/>
      <c r="K1" s="66"/>
    </row>
    <row r="2" spans="1:11" ht="15.75" x14ac:dyDescent="0.25">
      <c r="A2" s="136" t="s">
        <v>133</v>
      </c>
      <c r="B2" s="136"/>
      <c r="C2" s="136"/>
      <c r="D2" s="136"/>
      <c r="E2" s="136"/>
      <c r="F2" s="136"/>
      <c r="G2" s="136"/>
      <c r="H2" s="66"/>
      <c r="I2" s="66"/>
      <c r="J2" s="66"/>
      <c r="K2" s="66"/>
    </row>
    <row r="3" spans="1:11" ht="15.75" x14ac:dyDescent="0.25">
      <c r="A3" s="136" t="s">
        <v>63</v>
      </c>
      <c r="B3" s="136"/>
      <c r="C3" s="136"/>
      <c r="D3" s="136"/>
      <c r="E3" s="136"/>
      <c r="F3" s="136"/>
      <c r="G3" s="136"/>
      <c r="H3" s="66"/>
      <c r="I3" s="66"/>
      <c r="J3" s="66"/>
      <c r="K3" s="66"/>
    </row>
    <row r="4" spans="1:11" x14ac:dyDescent="0.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x14ac:dyDescent="0.2">
      <c r="A5" s="66" t="s">
        <v>65</v>
      </c>
      <c r="B5" s="66"/>
      <c r="C5" s="67" t="s">
        <v>72</v>
      </c>
      <c r="D5" s="68"/>
      <c r="E5" s="128" t="s">
        <v>64</v>
      </c>
      <c r="F5" s="69" t="s">
        <v>131</v>
      </c>
      <c r="G5" s="66"/>
      <c r="H5" s="66"/>
      <c r="I5" s="66"/>
      <c r="J5" s="66"/>
      <c r="K5" s="66"/>
    </row>
    <row r="6" spans="1:11" ht="4.5" customHeight="1" x14ac:dyDescent="0.2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1" x14ac:dyDescent="0.2">
      <c r="A7" s="66" t="s">
        <v>152</v>
      </c>
      <c r="B7" s="66"/>
      <c r="C7" s="66"/>
      <c r="D7" s="66"/>
      <c r="E7" s="128"/>
      <c r="F7" s="66"/>
      <c r="G7" s="66"/>
      <c r="H7" s="66"/>
      <c r="I7" s="66"/>
      <c r="J7" s="66"/>
      <c r="K7" s="66"/>
    </row>
    <row r="8" spans="1:11" ht="4.5" customHeight="1" x14ac:dyDescent="0.2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</row>
    <row r="9" spans="1:11" x14ac:dyDescent="0.2">
      <c r="A9" s="66" t="s">
        <v>71</v>
      </c>
      <c r="B9" s="66"/>
      <c r="C9" s="67" t="s">
        <v>72</v>
      </c>
      <c r="D9" s="68"/>
      <c r="E9" s="128" t="s">
        <v>64</v>
      </c>
      <c r="F9" s="69" t="s">
        <v>131</v>
      </c>
      <c r="G9" s="66"/>
      <c r="H9" s="66"/>
      <c r="I9" s="66"/>
      <c r="J9" s="66"/>
      <c r="K9" s="66"/>
    </row>
    <row r="10" spans="1:11" ht="4.5" customHeight="1" x14ac:dyDescent="0.2">
      <c r="A10" s="66"/>
      <c r="B10" s="66"/>
      <c r="C10" s="66"/>
      <c r="D10" s="66"/>
      <c r="E10" s="127"/>
      <c r="F10" s="66"/>
      <c r="G10" s="66"/>
      <c r="H10" s="66"/>
      <c r="I10" s="66"/>
      <c r="J10" s="66"/>
      <c r="K10" s="66"/>
    </row>
    <row r="11" spans="1:11" x14ac:dyDescent="0.2">
      <c r="A11" s="66" t="s">
        <v>66</v>
      </c>
      <c r="B11" s="66"/>
      <c r="C11" s="69">
        <v>2019</v>
      </c>
      <c r="D11" s="66"/>
      <c r="E11" s="66"/>
      <c r="F11" s="66"/>
      <c r="G11" s="66"/>
      <c r="H11" s="66"/>
      <c r="I11" s="66"/>
      <c r="J11" s="66"/>
      <c r="K11" s="66"/>
    </row>
    <row r="12" spans="1:11" ht="6" customHeight="1" x14ac:dyDescent="0.2">
      <c r="A12" s="66"/>
      <c r="B12" s="66"/>
      <c r="C12" s="66"/>
      <c r="D12" s="66"/>
      <c r="E12" s="66"/>
      <c r="F12" s="66"/>
      <c r="G12" s="66"/>
      <c r="H12" s="66"/>
      <c r="I12" s="66"/>
      <c r="J12" s="66"/>
      <c r="K12" s="66"/>
    </row>
    <row r="13" spans="1:11" ht="25.5" x14ac:dyDescent="0.2">
      <c r="A13" s="133"/>
      <c r="B13" s="133"/>
      <c r="C13" s="133" t="s">
        <v>132</v>
      </c>
      <c r="D13" s="133"/>
      <c r="E13" s="133"/>
      <c r="F13" s="133"/>
      <c r="G13" s="133"/>
      <c r="H13" s="133"/>
      <c r="I13" s="133"/>
      <c r="J13" s="133"/>
      <c r="K13" s="133"/>
    </row>
    <row r="14" spans="1:11" ht="13.5" x14ac:dyDescent="0.2">
      <c r="A14" s="129" t="s">
        <v>134</v>
      </c>
      <c r="B14" s="130"/>
      <c r="C14" s="130" t="s">
        <v>153</v>
      </c>
      <c r="D14" s="130"/>
      <c r="E14" s="130"/>
      <c r="F14" s="130"/>
      <c r="G14" s="130"/>
      <c r="H14" s="130"/>
      <c r="I14" s="130"/>
      <c r="J14" s="130"/>
      <c r="K14" s="130"/>
    </row>
    <row r="15" spans="1:11" ht="13.5" x14ac:dyDescent="0.2">
      <c r="A15" s="129" t="s">
        <v>135</v>
      </c>
      <c r="B15" s="130"/>
      <c r="C15" s="130" t="s">
        <v>146</v>
      </c>
      <c r="D15" s="130"/>
      <c r="E15" s="130"/>
      <c r="F15" s="130"/>
      <c r="G15" s="130"/>
      <c r="H15" s="130"/>
      <c r="I15" s="130"/>
      <c r="J15" s="130"/>
      <c r="K15" s="130"/>
    </row>
    <row r="16" spans="1:11" ht="13.5" x14ac:dyDescent="0.2">
      <c r="A16" s="129" t="s">
        <v>1</v>
      </c>
      <c r="B16" s="130"/>
      <c r="C16" s="130" t="s">
        <v>162</v>
      </c>
      <c r="D16" s="130"/>
      <c r="E16" s="130"/>
      <c r="F16" s="130"/>
      <c r="G16" s="130"/>
      <c r="H16" s="130"/>
      <c r="I16" s="130"/>
      <c r="J16" s="130"/>
      <c r="K16" s="130"/>
    </row>
    <row r="17" spans="1:11" ht="13.5" x14ac:dyDescent="0.2">
      <c r="A17" s="129"/>
      <c r="B17" s="130"/>
      <c r="C17" s="130" t="s">
        <v>161</v>
      </c>
      <c r="D17" s="130"/>
      <c r="E17" s="130"/>
      <c r="F17" s="130"/>
      <c r="G17" s="130"/>
      <c r="H17" s="130"/>
      <c r="I17" s="130"/>
      <c r="J17" s="130"/>
      <c r="K17" s="130"/>
    </row>
    <row r="18" spans="1:11" ht="13.5" x14ac:dyDescent="0.2">
      <c r="A18" s="129" t="s">
        <v>147</v>
      </c>
      <c r="B18" s="130"/>
      <c r="C18" s="130" t="s">
        <v>136</v>
      </c>
      <c r="D18" s="130"/>
      <c r="E18" s="130"/>
      <c r="F18" s="130"/>
      <c r="G18" s="130"/>
      <c r="H18" s="130"/>
      <c r="I18" s="130"/>
      <c r="J18" s="130"/>
      <c r="K18" s="130"/>
    </row>
    <row r="19" spans="1:11" ht="12.75" customHeight="1" x14ac:dyDescent="0.2">
      <c r="A19" s="129" t="s">
        <v>159</v>
      </c>
      <c r="B19" s="130"/>
      <c r="C19" s="130" t="s">
        <v>160</v>
      </c>
      <c r="D19" s="130"/>
      <c r="E19" s="130"/>
      <c r="F19" s="130"/>
      <c r="G19" s="130"/>
      <c r="H19" s="130"/>
      <c r="I19" s="130"/>
      <c r="J19" s="130"/>
      <c r="K19" s="130"/>
    </row>
    <row r="20" spans="1:11" ht="13.5" x14ac:dyDescent="0.2">
      <c r="A20" s="129" t="s">
        <v>137</v>
      </c>
      <c r="B20" s="130"/>
      <c r="C20" s="130" t="s">
        <v>157</v>
      </c>
      <c r="D20" s="130"/>
      <c r="E20" s="130"/>
      <c r="F20" s="130"/>
      <c r="G20" s="130"/>
      <c r="H20" s="130"/>
      <c r="I20" s="130"/>
      <c r="J20" s="130"/>
      <c r="K20" s="130"/>
    </row>
    <row r="21" spans="1:11" ht="13.5" x14ac:dyDescent="0.2">
      <c r="A21" s="129" t="s">
        <v>141</v>
      </c>
      <c r="B21" s="130"/>
      <c r="C21" s="130" t="s">
        <v>158</v>
      </c>
      <c r="D21" s="130"/>
      <c r="E21" s="130"/>
      <c r="F21" s="130"/>
      <c r="G21" s="130"/>
      <c r="H21" s="130"/>
      <c r="I21" s="130"/>
      <c r="J21" s="130"/>
      <c r="K21" s="130"/>
    </row>
    <row r="22" spans="1:11" ht="13.5" x14ac:dyDescent="0.2">
      <c r="A22" s="129" t="s">
        <v>138</v>
      </c>
      <c r="B22" s="130"/>
      <c r="C22" s="130" t="s">
        <v>139</v>
      </c>
      <c r="D22" s="130"/>
      <c r="E22" s="130"/>
      <c r="F22" s="130"/>
      <c r="G22" s="130"/>
      <c r="H22" s="130"/>
      <c r="I22" s="130"/>
      <c r="J22" s="130"/>
      <c r="K22" s="130"/>
    </row>
    <row r="23" spans="1:11" ht="13.5" x14ac:dyDescent="0.2">
      <c r="A23" s="129" t="s">
        <v>148</v>
      </c>
      <c r="B23" s="130"/>
      <c r="C23" s="130" t="s">
        <v>140</v>
      </c>
      <c r="D23" s="130"/>
      <c r="E23" s="130"/>
      <c r="F23" s="130"/>
      <c r="G23" s="130"/>
      <c r="H23" s="130"/>
      <c r="I23" s="130"/>
      <c r="J23" s="130"/>
      <c r="K23" s="130"/>
    </row>
    <row r="24" spans="1:11" ht="13.5" x14ac:dyDescent="0.2">
      <c r="A24" s="129" t="s">
        <v>149</v>
      </c>
      <c r="B24" s="130"/>
      <c r="C24" s="130" t="s">
        <v>150</v>
      </c>
      <c r="D24" s="130"/>
      <c r="E24" s="130"/>
      <c r="F24" s="130"/>
      <c r="G24" s="130"/>
      <c r="H24" s="130"/>
      <c r="I24" s="130"/>
      <c r="J24" s="130"/>
      <c r="K24" s="130"/>
    </row>
    <row r="25" spans="1:11" ht="13.5" x14ac:dyDescent="0.2">
      <c r="A25" s="129" t="s">
        <v>7</v>
      </c>
      <c r="B25" s="130"/>
      <c r="C25" s="130" t="s">
        <v>142</v>
      </c>
      <c r="D25" s="130"/>
      <c r="E25" s="130"/>
      <c r="F25" s="130"/>
      <c r="G25" s="130"/>
      <c r="H25" s="130"/>
      <c r="I25" s="130"/>
      <c r="J25" s="130"/>
      <c r="K25" s="130"/>
    </row>
    <row r="26" spans="1:11" ht="13.5" x14ac:dyDescent="0.2">
      <c r="A26" s="129" t="s">
        <v>24</v>
      </c>
      <c r="B26" s="130"/>
      <c r="C26" s="130" t="s">
        <v>143</v>
      </c>
      <c r="D26" s="130"/>
      <c r="E26" s="130"/>
      <c r="F26" s="130"/>
      <c r="G26" s="130"/>
      <c r="H26" s="130"/>
      <c r="I26" s="130"/>
      <c r="J26" s="130"/>
      <c r="K26" s="130"/>
    </row>
    <row r="27" spans="1:11" ht="13.5" x14ac:dyDescent="0.25">
      <c r="A27" s="129" t="s">
        <v>8</v>
      </c>
      <c r="B27" s="132"/>
      <c r="C27" s="132" t="s">
        <v>144</v>
      </c>
      <c r="D27" s="132"/>
      <c r="E27" s="132"/>
      <c r="F27" s="132"/>
      <c r="G27" s="132"/>
      <c r="H27" s="130"/>
      <c r="I27" s="130"/>
      <c r="J27" s="130"/>
      <c r="K27" s="130"/>
    </row>
    <row r="28" spans="1:11" ht="13.5" x14ac:dyDescent="0.25">
      <c r="A28" s="129" t="s">
        <v>145</v>
      </c>
      <c r="B28" s="132"/>
      <c r="C28" s="132" t="s">
        <v>164</v>
      </c>
      <c r="D28" s="132"/>
      <c r="E28" s="132"/>
      <c r="F28" s="132"/>
      <c r="G28" s="132"/>
      <c r="H28" s="130"/>
      <c r="I28" s="130"/>
      <c r="J28" s="130"/>
      <c r="K28" s="130"/>
    </row>
    <row r="29" spans="1:11" ht="13.5" x14ac:dyDescent="0.2">
      <c r="A29" s="129"/>
      <c r="B29" s="131"/>
      <c r="C29" s="131" t="s">
        <v>163</v>
      </c>
      <c r="D29" s="131"/>
      <c r="E29" s="131"/>
      <c r="F29" s="131"/>
      <c r="G29" s="131"/>
      <c r="H29" s="130"/>
      <c r="I29" s="130"/>
      <c r="J29" s="130"/>
      <c r="K29" s="130"/>
    </row>
    <row r="30" spans="1:11" x14ac:dyDescent="0.2">
      <c r="A30" s="129"/>
      <c r="B30" s="129"/>
      <c r="C30" s="129"/>
      <c r="D30" s="129"/>
      <c r="E30" s="129"/>
      <c r="F30" s="129"/>
      <c r="G30" s="129"/>
      <c r="H30" s="129"/>
      <c r="I30" s="129"/>
      <c r="J30" s="129"/>
      <c r="K30" s="129"/>
    </row>
    <row r="31" spans="1:11" x14ac:dyDescent="0.2">
      <c r="A31" s="129" t="s">
        <v>177</v>
      </c>
      <c r="B31" s="129"/>
      <c r="C31" s="129" t="s">
        <v>179</v>
      </c>
      <c r="D31" s="129"/>
      <c r="E31" s="129"/>
      <c r="F31" s="129"/>
      <c r="G31" s="129"/>
      <c r="H31" s="129"/>
      <c r="I31" s="129"/>
      <c r="J31" s="129"/>
      <c r="K31" s="129"/>
    </row>
    <row r="32" spans="1:11" x14ac:dyDescent="0.2">
      <c r="A32" s="129" t="s">
        <v>178</v>
      </c>
      <c r="B32" s="129"/>
      <c r="C32" s="129" t="s">
        <v>180</v>
      </c>
      <c r="D32" s="129"/>
      <c r="E32" s="129"/>
      <c r="F32" s="129"/>
      <c r="G32" s="129"/>
      <c r="H32" s="129"/>
      <c r="I32" s="129"/>
      <c r="J32" s="129"/>
      <c r="K32" s="129"/>
    </row>
    <row r="33" spans="1:11" x14ac:dyDescent="0.2">
      <c r="A33" s="129" t="s">
        <v>181</v>
      </c>
      <c r="B33" s="129"/>
      <c r="C33" s="129" t="s">
        <v>182</v>
      </c>
      <c r="D33" s="129"/>
      <c r="E33" s="129"/>
      <c r="F33" s="129"/>
      <c r="G33" s="129"/>
      <c r="H33" s="129"/>
      <c r="I33" s="129"/>
      <c r="J33" s="129"/>
      <c r="K33" s="129"/>
    </row>
  </sheetData>
  <mergeCells count="3">
    <mergeCell ref="A1:G1"/>
    <mergeCell ref="A2:G2"/>
    <mergeCell ref="A3:G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05"/>
  <sheetViews>
    <sheetView showGridLines="0" showZeros="0" tabSelected="1" showOutlineSymbols="0" zoomScale="115" workbookViewId="0">
      <pane ySplit="11" topLeftCell="A12" activePane="bottomLeft" state="frozen"/>
      <selection pane="bottomLeft" activeCell="E36" sqref="E36"/>
    </sheetView>
  </sheetViews>
  <sheetFormatPr baseColWidth="10" defaultRowHeight="12" outlineLevelCol="1" x14ac:dyDescent="0.2"/>
  <cols>
    <col min="1" max="1" width="21.42578125" style="1" customWidth="1"/>
    <col min="2" max="4" width="3.28515625" style="1" customWidth="1"/>
    <col min="5" max="5" width="4.7109375" style="59" customWidth="1"/>
    <col min="6" max="6" width="9.140625" style="1" customWidth="1"/>
    <col min="7" max="7" width="4.5703125" style="1" customWidth="1"/>
    <col min="8" max="8" width="8.85546875" style="1" customWidth="1"/>
    <col min="9" max="9" width="6" style="1" customWidth="1"/>
    <col min="10" max="10" width="7.140625" style="1" customWidth="1"/>
    <col min="11" max="11" width="6.5703125" style="1" customWidth="1"/>
    <col min="12" max="12" width="7.5703125" style="1" customWidth="1"/>
    <col min="13" max="13" width="6.7109375" style="1" customWidth="1" outlineLevel="1"/>
    <col min="14" max="14" width="7" style="1" customWidth="1" outlineLevel="1"/>
    <col min="15" max="15" width="10.28515625" style="1" customWidth="1" outlineLevel="1"/>
    <col min="16" max="16384" width="11.42578125" style="1"/>
  </cols>
  <sheetData>
    <row r="1" spans="1:16" ht="20.25" x14ac:dyDescent="0.3">
      <c r="A1" s="123" t="s">
        <v>65</v>
      </c>
      <c r="B1" s="74" t="str">
        <f>A!C5</f>
        <v>NN</v>
      </c>
      <c r="C1" s="70"/>
      <c r="D1" s="70"/>
      <c r="G1" s="1" t="s">
        <v>64</v>
      </c>
      <c r="H1" s="59" t="str">
        <f>A!F5</f>
        <v>xx</v>
      </c>
      <c r="N1" s="73" t="s">
        <v>67</v>
      </c>
      <c r="O1" s="72">
        <f>A!C11</f>
        <v>2019</v>
      </c>
    </row>
    <row r="2" spans="1:16" ht="17.25" customHeight="1" x14ac:dyDescent="0.3">
      <c r="A2" s="134" t="s">
        <v>152</v>
      </c>
      <c r="B2" s="74"/>
      <c r="C2" s="70"/>
      <c r="D2" s="70"/>
      <c r="H2" s="59">
        <f>A!F7</f>
        <v>0</v>
      </c>
      <c r="N2" s="73"/>
      <c r="O2" s="72"/>
    </row>
    <row r="3" spans="1:16" ht="15" x14ac:dyDescent="0.2">
      <c r="A3" s="71" t="s">
        <v>71</v>
      </c>
      <c r="B3" s="75" t="str">
        <f>A!C9</f>
        <v>NN</v>
      </c>
      <c r="C3" s="71"/>
      <c r="D3" s="71"/>
      <c r="G3" s="1" t="s">
        <v>64</v>
      </c>
      <c r="H3" s="25" t="str">
        <f>A!F9</f>
        <v>xx</v>
      </c>
      <c r="K3"/>
      <c r="M3" s="2"/>
      <c r="N3" s="82"/>
      <c r="O3" s="83">
        <f ca="1">TODAY()</f>
        <v>43640</v>
      </c>
      <c r="P3"/>
    </row>
    <row r="4" spans="1:16" ht="18.75" thickBot="1" x14ac:dyDescent="0.3">
      <c r="A4" s="137" t="s">
        <v>130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/>
    </row>
    <row r="5" spans="1:16" ht="14.25" thickBot="1" x14ac:dyDescent="0.3">
      <c r="A5" s="5"/>
      <c r="B5" s="5"/>
      <c r="C5" s="5"/>
      <c r="D5" s="5"/>
      <c r="F5"/>
      <c r="G5" s="5" t="s">
        <v>135</v>
      </c>
      <c r="H5" s="6"/>
      <c r="J5" s="7">
        <v>5</v>
      </c>
      <c r="K5" s="126" t="s">
        <v>134</v>
      </c>
      <c r="L5"/>
      <c r="M5" s="1" t="s">
        <v>1</v>
      </c>
      <c r="N5" s="8"/>
      <c r="O5" s="9">
        <f>NETWORKDAYS("8.3.19","30.05.19")-1</f>
        <v>59</v>
      </c>
      <c r="P5"/>
    </row>
    <row r="6" spans="1:16" ht="13.5" thickBot="1" x14ac:dyDescent="0.25">
      <c r="A6"/>
      <c r="B6"/>
      <c r="C6"/>
      <c r="D6"/>
      <c r="F6"/>
      <c r="G6" s="4" t="s">
        <v>2</v>
      </c>
      <c r="J6" s="85">
        <f>Faktorermittlung!B20</f>
        <v>1.4686876745113682</v>
      </c>
      <c r="L6"/>
      <c r="M6" s="1" t="s">
        <v>3</v>
      </c>
      <c r="N6" s="10"/>
      <c r="O6" s="11">
        <f ca="1">TODAY()</f>
        <v>43640</v>
      </c>
      <c r="P6"/>
    </row>
    <row r="7" spans="1:16" ht="12.75" customHeight="1" x14ac:dyDescent="0.2">
      <c r="A7" s="63" t="s">
        <v>4</v>
      </c>
      <c r="B7" s="140" t="s">
        <v>74</v>
      </c>
      <c r="C7" s="141"/>
      <c r="D7" s="141"/>
      <c r="E7" s="87" t="s">
        <v>56</v>
      </c>
      <c r="F7" s="146" t="s">
        <v>154</v>
      </c>
      <c r="G7" s="13" t="s">
        <v>69</v>
      </c>
      <c r="H7" s="14" t="s">
        <v>5</v>
      </c>
      <c r="I7" s="15"/>
      <c r="J7" s="12" t="s">
        <v>6</v>
      </c>
      <c r="K7" s="93" t="s">
        <v>7</v>
      </c>
      <c r="L7" s="94"/>
      <c r="M7" s="93" t="s">
        <v>8</v>
      </c>
      <c r="N7" s="94"/>
      <c r="O7" s="98" t="s">
        <v>9</v>
      </c>
    </row>
    <row r="8" spans="1:16" ht="12.75" x14ac:dyDescent="0.2">
      <c r="A8" s="64" t="s">
        <v>75</v>
      </c>
      <c r="B8" s="142"/>
      <c r="C8" s="143"/>
      <c r="D8" s="143"/>
      <c r="E8" s="88" t="s">
        <v>10</v>
      </c>
      <c r="F8" s="17" t="s">
        <v>155</v>
      </c>
      <c r="G8" s="17" t="s">
        <v>70</v>
      </c>
      <c r="H8" s="18"/>
      <c r="I8" s="19"/>
      <c r="J8" s="20" t="s">
        <v>12</v>
      </c>
      <c r="K8" s="95"/>
      <c r="L8" s="95"/>
      <c r="M8" s="99" t="s">
        <v>13</v>
      </c>
      <c r="N8" s="96"/>
      <c r="O8" s="100" t="s">
        <v>14</v>
      </c>
    </row>
    <row r="9" spans="1:16" x14ac:dyDescent="0.2">
      <c r="A9" s="64"/>
      <c r="B9" s="142"/>
      <c r="C9" s="143"/>
      <c r="D9" s="143"/>
      <c r="E9" s="88"/>
      <c r="F9" s="17" t="s">
        <v>68</v>
      </c>
      <c r="G9" s="17" t="s">
        <v>11</v>
      </c>
      <c r="H9" s="21" t="s">
        <v>15</v>
      </c>
      <c r="I9" s="16" t="s">
        <v>16</v>
      </c>
      <c r="J9" s="20" t="s">
        <v>17</v>
      </c>
      <c r="K9" s="96" t="s">
        <v>18</v>
      </c>
      <c r="L9" s="96" t="s">
        <v>19</v>
      </c>
      <c r="M9" s="96" t="s">
        <v>151</v>
      </c>
      <c r="N9" s="96"/>
      <c r="O9" s="101" t="s">
        <v>20</v>
      </c>
    </row>
    <row r="10" spans="1:16" ht="13.5" customHeight="1" thickBot="1" x14ac:dyDescent="0.25">
      <c r="A10" s="65"/>
      <c r="B10" s="144"/>
      <c r="C10" s="145"/>
      <c r="D10" s="145"/>
      <c r="E10" s="89"/>
      <c r="F10" s="147" t="s">
        <v>156</v>
      </c>
      <c r="G10" s="22"/>
      <c r="H10" s="23"/>
      <c r="I10" s="22" t="s">
        <v>21</v>
      </c>
      <c r="J10" s="22" t="s">
        <v>22</v>
      </c>
      <c r="K10" s="97" t="s">
        <v>23</v>
      </c>
      <c r="L10" s="97" t="s">
        <v>23</v>
      </c>
      <c r="M10" s="102" t="s">
        <v>24</v>
      </c>
      <c r="N10" s="97" t="s">
        <v>23</v>
      </c>
      <c r="O10" s="103" t="s">
        <v>25</v>
      </c>
    </row>
    <row r="11" spans="1:16" x14ac:dyDescent="0.2">
      <c r="A11" s="84">
        <v>1</v>
      </c>
      <c r="B11" s="84">
        <v>2</v>
      </c>
      <c r="C11" s="84">
        <v>3</v>
      </c>
      <c r="D11" s="84">
        <v>4</v>
      </c>
      <c r="E11" s="84">
        <v>5</v>
      </c>
      <c r="F11" s="84">
        <v>6</v>
      </c>
      <c r="G11" s="84">
        <v>7</v>
      </c>
      <c r="H11" s="84">
        <v>8</v>
      </c>
      <c r="I11" s="84">
        <v>9</v>
      </c>
      <c r="J11" s="84">
        <v>10</v>
      </c>
      <c r="K11" s="84">
        <v>11</v>
      </c>
      <c r="L11" s="84">
        <v>12</v>
      </c>
      <c r="M11" s="84">
        <v>13</v>
      </c>
      <c r="N11" s="84">
        <v>14</v>
      </c>
      <c r="O11" s="84">
        <v>15</v>
      </c>
    </row>
    <row r="12" spans="1:16" x14ac:dyDescent="0.2">
      <c r="A12" s="24"/>
      <c r="B12" s="91"/>
      <c r="C12" s="91"/>
      <c r="D12" s="91"/>
      <c r="E12" s="91"/>
      <c r="F12" s="125"/>
      <c r="G12" s="25"/>
      <c r="H12" s="111"/>
      <c r="I12" s="78"/>
      <c r="J12" s="26"/>
      <c r="K12" s="54" t="str">
        <f t="shared" ref="K12:K55" si="0">IF(J12&gt;0,1/J12,"")</f>
        <v/>
      </c>
      <c r="L12" s="55" t="str">
        <f t="shared" ref="L12:L55" si="1">IF(J12&gt;0,H12*K12,"")</f>
        <v/>
      </c>
      <c r="M12" s="56" t="str">
        <f>IF(ISBLANK(A12),"",$J$6)</f>
        <v/>
      </c>
      <c r="N12" s="55" t="str">
        <f t="shared" ref="N12:N55" si="2">IF(H12&gt;0,L12*M12,"")</f>
        <v/>
      </c>
      <c r="O12" s="62" t="str">
        <f t="shared" ref="O12:O55" si="3">IF(H12="","",IF(G12="TA",N12/7.7/$J$5,IF(G12="EA",N12/7.7,IF(G12="ZA",N12/7.7/2,""))))</f>
        <v/>
      </c>
    </row>
    <row r="13" spans="1:16" x14ac:dyDescent="0.2">
      <c r="A13" s="24"/>
      <c r="B13" s="91"/>
      <c r="C13" s="91"/>
      <c r="D13" s="91"/>
      <c r="E13" s="92"/>
      <c r="F13" s="125"/>
      <c r="G13" s="25"/>
      <c r="H13" s="111"/>
      <c r="I13" s="80"/>
      <c r="J13" s="27"/>
      <c r="K13" s="54" t="str">
        <f t="shared" si="0"/>
        <v/>
      </c>
      <c r="L13" s="55" t="str">
        <f t="shared" si="1"/>
        <v/>
      </c>
      <c r="M13" s="56" t="str">
        <f t="shared" ref="M13:M55" si="4">IF(ISBLANK(A13),"",$J$6)</f>
        <v/>
      </c>
      <c r="N13" s="55" t="str">
        <f t="shared" si="2"/>
        <v/>
      </c>
      <c r="O13" s="62" t="str">
        <f t="shared" si="3"/>
        <v/>
      </c>
    </row>
    <row r="14" spans="1:16" x14ac:dyDescent="0.2">
      <c r="A14" s="24"/>
      <c r="B14" s="91"/>
      <c r="C14" s="91"/>
      <c r="D14" s="91"/>
      <c r="E14" s="91"/>
      <c r="F14" s="125"/>
      <c r="G14" s="25"/>
      <c r="H14" s="111"/>
      <c r="I14" s="78"/>
      <c r="J14" s="26"/>
      <c r="K14" s="54" t="str">
        <f t="shared" si="0"/>
        <v/>
      </c>
      <c r="L14" s="55" t="str">
        <f t="shared" si="1"/>
        <v/>
      </c>
      <c r="M14" s="56" t="str">
        <f t="shared" si="4"/>
        <v/>
      </c>
      <c r="N14" s="55" t="str">
        <f t="shared" si="2"/>
        <v/>
      </c>
      <c r="O14" s="62" t="str">
        <f t="shared" si="3"/>
        <v/>
      </c>
    </row>
    <row r="15" spans="1:16" x14ac:dyDescent="0.2">
      <c r="A15" s="24"/>
      <c r="B15" s="91"/>
      <c r="C15" s="91"/>
      <c r="D15" s="91"/>
      <c r="E15" s="92"/>
      <c r="F15" s="125"/>
      <c r="G15" s="25"/>
      <c r="H15" s="111"/>
      <c r="I15" s="80"/>
      <c r="J15" s="57"/>
      <c r="K15" s="54" t="str">
        <f t="shared" si="0"/>
        <v/>
      </c>
      <c r="L15" s="55" t="str">
        <f t="shared" si="1"/>
        <v/>
      </c>
      <c r="M15" s="56" t="str">
        <f t="shared" si="4"/>
        <v/>
      </c>
      <c r="N15" s="55" t="str">
        <f t="shared" si="2"/>
        <v/>
      </c>
      <c r="O15" s="62" t="str">
        <f t="shared" si="3"/>
        <v/>
      </c>
    </row>
    <row r="16" spans="1:16" x14ac:dyDescent="0.2">
      <c r="A16" s="24"/>
      <c r="B16" s="91"/>
      <c r="C16" s="91"/>
      <c r="D16" s="91"/>
      <c r="E16" s="92"/>
      <c r="F16" s="125"/>
      <c r="G16" s="25"/>
      <c r="H16" s="111"/>
      <c r="I16" s="80"/>
      <c r="J16" s="57"/>
      <c r="K16" s="54" t="str">
        <f t="shared" si="0"/>
        <v/>
      </c>
      <c r="L16" s="55" t="str">
        <f t="shared" si="1"/>
        <v/>
      </c>
      <c r="M16" s="56" t="str">
        <f t="shared" si="4"/>
        <v/>
      </c>
      <c r="N16" s="55" t="str">
        <f t="shared" si="2"/>
        <v/>
      </c>
      <c r="O16" s="62" t="str">
        <f t="shared" si="3"/>
        <v/>
      </c>
    </row>
    <row r="17" spans="1:15" x14ac:dyDescent="0.2">
      <c r="A17" s="24"/>
      <c r="B17" s="91"/>
      <c r="C17" s="91"/>
      <c r="D17" s="91"/>
      <c r="E17" s="92"/>
      <c r="F17" s="125"/>
      <c r="G17" s="25"/>
      <c r="H17" s="111"/>
      <c r="I17" s="80"/>
      <c r="J17" s="27"/>
      <c r="K17" s="54" t="str">
        <f t="shared" si="0"/>
        <v/>
      </c>
      <c r="L17" s="55" t="str">
        <f t="shared" si="1"/>
        <v/>
      </c>
      <c r="M17" s="56" t="str">
        <f t="shared" si="4"/>
        <v/>
      </c>
      <c r="N17" s="55" t="str">
        <f t="shared" si="2"/>
        <v/>
      </c>
      <c r="O17" s="62" t="str">
        <f t="shared" si="3"/>
        <v/>
      </c>
    </row>
    <row r="18" spans="1:15" x14ac:dyDescent="0.2">
      <c r="A18" s="24"/>
      <c r="B18" s="91"/>
      <c r="C18" s="91"/>
      <c r="D18" s="91"/>
      <c r="E18" s="92"/>
      <c r="F18" s="125"/>
      <c r="G18" s="25"/>
      <c r="H18" s="112"/>
      <c r="I18" s="80"/>
      <c r="J18" s="27"/>
      <c r="K18" s="54" t="str">
        <f t="shared" si="0"/>
        <v/>
      </c>
      <c r="L18" s="55" t="str">
        <f t="shared" si="1"/>
        <v/>
      </c>
      <c r="M18" s="56" t="str">
        <f t="shared" si="4"/>
        <v/>
      </c>
      <c r="N18" s="55" t="str">
        <f t="shared" si="2"/>
        <v/>
      </c>
      <c r="O18" s="62" t="str">
        <f t="shared" si="3"/>
        <v/>
      </c>
    </row>
    <row r="19" spans="1:15" x14ac:dyDescent="0.2">
      <c r="A19" s="24"/>
      <c r="B19" s="91"/>
      <c r="C19" s="91"/>
      <c r="D19" s="91"/>
      <c r="E19" s="91"/>
      <c r="F19" s="125"/>
      <c r="G19" s="25"/>
      <c r="H19" s="111"/>
      <c r="I19" s="78"/>
      <c r="J19" s="24"/>
      <c r="K19" s="54" t="str">
        <f t="shared" si="0"/>
        <v/>
      </c>
      <c r="L19" s="55" t="str">
        <f t="shared" si="1"/>
        <v/>
      </c>
      <c r="M19" s="56" t="str">
        <f t="shared" si="4"/>
        <v/>
      </c>
      <c r="N19" s="55" t="str">
        <f t="shared" si="2"/>
        <v/>
      </c>
      <c r="O19" s="62" t="str">
        <f t="shared" si="3"/>
        <v/>
      </c>
    </row>
    <row r="20" spans="1:15" x14ac:dyDescent="0.2">
      <c r="A20" s="24"/>
      <c r="B20" s="91"/>
      <c r="C20" s="91"/>
      <c r="D20" s="91"/>
      <c r="E20" s="91"/>
      <c r="F20" s="125"/>
      <c r="G20" s="25"/>
      <c r="H20" s="111"/>
      <c r="I20" s="78"/>
      <c r="J20" s="24"/>
      <c r="K20" s="54" t="str">
        <f t="shared" si="0"/>
        <v/>
      </c>
      <c r="L20" s="55" t="str">
        <f t="shared" si="1"/>
        <v/>
      </c>
      <c r="M20" s="56" t="str">
        <f t="shared" si="4"/>
        <v/>
      </c>
      <c r="N20" s="55" t="str">
        <f t="shared" si="2"/>
        <v/>
      </c>
      <c r="O20" s="62" t="str">
        <f t="shared" si="3"/>
        <v/>
      </c>
    </row>
    <row r="21" spans="1:15" x14ac:dyDescent="0.2">
      <c r="A21" s="24"/>
      <c r="B21" s="91"/>
      <c r="C21" s="91"/>
      <c r="D21" s="91"/>
      <c r="E21" s="91"/>
      <c r="F21" s="125"/>
      <c r="G21" s="25"/>
      <c r="H21" s="111"/>
      <c r="I21" s="78"/>
      <c r="J21" s="24"/>
      <c r="K21" s="54" t="str">
        <f t="shared" si="0"/>
        <v/>
      </c>
      <c r="L21" s="55" t="str">
        <f t="shared" si="1"/>
        <v/>
      </c>
      <c r="M21" s="56" t="str">
        <f t="shared" si="4"/>
        <v/>
      </c>
      <c r="N21" s="55" t="str">
        <f t="shared" si="2"/>
        <v/>
      </c>
      <c r="O21" s="62" t="str">
        <f t="shared" si="3"/>
        <v/>
      </c>
    </row>
    <row r="22" spans="1:15" x14ac:dyDescent="0.2">
      <c r="A22" s="24"/>
      <c r="B22" s="91"/>
      <c r="C22" s="91"/>
      <c r="D22" s="91"/>
      <c r="E22" s="91"/>
      <c r="F22" s="125"/>
      <c r="G22" s="25"/>
      <c r="H22" s="111"/>
      <c r="I22" s="78"/>
      <c r="J22" s="24"/>
      <c r="K22" s="54" t="str">
        <f t="shared" si="0"/>
        <v/>
      </c>
      <c r="L22" s="55" t="str">
        <f t="shared" si="1"/>
        <v/>
      </c>
      <c r="M22" s="56" t="str">
        <f t="shared" si="4"/>
        <v/>
      </c>
      <c r="N22" s="55" t="str">
        <f t="shared" si="2"/>
        <v/>
      </c>
      <c r="O22" s="62" t="str">
        <f t="shared" si="3"/>
        <v/>
      </c>
    </row>
    <row r="23" spans="1:15" x14ac:dyDescent="0.2">
      <c r="A23" s="24"/>
      <c r="B23" s="91"/>
      <c r="C23" s="91"/>
      <c r="D23" s="91"/>
      <c r="E23" s="91"/>
      <c r="F23" s="125"/>
      <c r="G23" s="25"/>
      <c r="H23" s="111"/>
      <c r="I23" s="78"/>
      <c r="J23" s="24"/>
      <c r="K23" s="54" t="str">
        <f t="shared" si="0"/>
        <v/>
      </c>
      <c r="L23" s="55" t="str">
        <f t="shared" si="1"/>
        <v/>
      </c>
      <c r="M23" s="56" t="str">
        <f t="shared" si="4"/>
        <v/>
      </c>
      <c r="N23" s="55" t="str">
        <f t="shared" si="2"/>
        <v/>
      </c>
      <c r="O23" s="62" t="str">
        <f t="shared" si="3"/>
        <v/>
      </c>
    </row>
    <row r="24" spans="1:15" x14ac:dyDescent="0.2">
      <c r="A24" s="36"/>
      <c r="B24" s="60"/>
      <c r="C24" s="60"/>
      <c r="D24" s="91"/>
      <c r="E24" s="91"/>
      <c r="F24" s="125"/>
      <c r="G24" s="25"/>
      <c r="H24" s="111"/>
      <c r="I24" s="78"/>
      <c r="J24" s="24"/>
      <c r="K24" s="54" t="str">
        <f t="shared" si="0"/>
        <v/>
      </c>
      <c r="L24" s="55" t="str">
        <f t="shared" si="1"/>
        <v/>
      </c>
      <c r="M24" s="56" t="str">
        <f t="shared" si="4"/>
        <v/>
      </c>
      <c r="N24" s="55" t="str">
        <f t="shared" si="2"/>
        <v/>
      </c>
      <c r="O24" s="62" t="str">
        <f t="shared" si="3"/>
        <v/>
      </c>
    </row>
    <row r="25" spans="1:15" x14ac:dyDescent="0.2">
      <c r="A25" s="24"/>
      <c r="B25" s="91"/>
      <c r="C25" s="91"/>
      <c r="D25" s="91"/>
      <c r="E25" s="91"/>
      <c r="F25" s="125"/>
      <c r="G25" s="25"/>
      <c r="H25" s="111"/>
      <c r="I25" s="78"/>
      <c r="J25" s="24"/>
      <c r="K25" s="54" t="str">
        <f t="shared" si="0"/>
        <v/>
      </c>
      <c r="L25" s="55" t="str">
        <f t="shared" si="1"/>
        <v/>
      </c>
      <c r="M25" s="56" t="str">
        <f t="shared" si="4"/>
        <v/>
      </c>
      <c r="N25" s="55" t="str">
        <f t="shared" si="2"/>
        <v/>
      </c>
      <c r="O25" s="62" t="str">
        <f t="shared" si="3"/>
        <v/>
      </c>
    </row>
    <row r="26" spans="1:15" x14ac:dyDescent="0.2">
      <c r="A26" s="24"/>
      <c r="B26" s="91"/>
      <c r="C26" s="91"/>
      <c r="D26" s="91"/>
      <c r="E26" s="91"/>
      <c r="F26" s="125"/>
      <c r="G26" s="25"/>
      <c r="H26" s="111"/>
      <c r="I26" s="78"/>
      <c r="J26" s="24"/>
      <c r="K26" s="54" t="str">
        <f t="shared" si="0"/>
        <v/>
      </c>
      <c r="L26" s="55" t="str">
        <f t="shared" si="1"/>
        <v/>
      </c>
      <c r="M26" s="56" t="str">
        <f t="shared" si="4"/>
        <v/>
      </c>
      <c r="N26" s="55" t="str">
        <f t="shared" si="2"/>
        <v/>
      </c>
      <c r="O26" s="62" t="str">
        <f t="shared" si="3"/>
        <v/>
      </c>
    </row>
    <row r="27" spans="1:15" x14ac:dyDescent="0.2">
      <c r="A27" s="36"/>
      <c r="B27" s="60"/>
      <c r="C27" s="60"/>
      <c r="D27" s="91"/>
      <c r="E27" s="91"/>
      <c r="F27" s="125"/>
      <c r="G27" s="25"/>
      <c r="H27" s="111"/>
      <c r="I27" s="78"/>
      <c r="J27" s="24"/>
      <c r="K27" s="54" t="str">
        <f t="shared" si="0"/>
        <v/>
      </c>
      <c r="L27" s="55" t="str">
        <f t="shared" si="1"/>
        <v/>
      </c>
      <c r="M27" s="56" t="str">
        <f t="shared" si="4"/>
        <v/>
      </c>
      <c r="N27" s="55" t="str">
        <f t="shared" si="2"/>
        <v/>
      </c>
      <c r="O27" s="62" t="str">
        <f t="shared" si="3"/>
        <v/>
      </c>
    </row>
    <row r="28" spans="1:15" x14ac:dyDescent="0.2">
      <c r="A28" s="24"/>
      <c r="B28" s="91"/>
      <c r="C28" s="91"/>
      <c r="D28" s="91"/>
      <c r="E28" s="91"/>
      <c r="F28" s="125"/>
      <c r="G28" s="25"/>
      <c r="H28" s="111"/>
      <c r="I28" s="78"/>
      <c r="J28" s="24"/>
      <c r="K28" s="54" t="str">
        <f t="shared" si="0"/>
        <v/>
      </c>
      <c r="L28" s="55" t="str">
        <f t="shared" si="1"/>
        <v/>
      </c>
      <c r="M28" s="56" t="str">
        <f t="shared" si="4"/>
        <v/>
      </c>
      <c r="N28" s="55" t="str">
        <f t="shared" si="2"/>
        <v/>
      </c>
      <c r="O28" s="62" t="str">
        <f t="shared" si="3"/>
        <v/>
      </c>
    </row>
    <row r="29" spans="1:15" x14ac:dyDescent="0.2">
      <c r="A29" s="24"/>
      <c r="B29" s="91"/>
      <c r="C29" s="91"/>
      <c r="D29" s="91"/>
      <c r="E29" s="91"/>
      <c r="F29" s="125"/>
      <c r="G29" s="25"/>
      <c r="H29" s="113"/>
      <c r="I29" s="78"/>
      <c r="J29" s="24"/>
      <c r="K29" s="54" t="str">
        <f t="shared" si="0"/>
        <v/>
      </c>
      <c r="L29" s="55" t="str">
        <f t="shared" si="1"/>
        <v/>
      </c>
      <c r="M29" s="56" t="str">
        <f t="shared" si="4"/>
        <v/>
      </c>
      <c r="N29" s="55" t="str">
        <f t="shared" si="2"/>
        <v/>
      </c>
      <c r="O29" s="62" t="str">
        <f t="shared" si="3"/>
        <v/>
      </c>
    </row>
    <row r="30" spans="1:15" x14ac:dyDescent="0.2">
      <c r="A30" s="24"/>
      <c r="B30" s="91"/>
      <c r="C30" s="91"/>
      <c r="D30" s="91"/>
      <c r="E30" s="91"/>
      <c r="F30" s="125"/>
      <c r="G30" s="25"/>
      <c r="H30" s="113"/>
      <c r="I30" s="78"/>
      <c r="J30" s="24"/>
      <c r="K30" s="54" t="str">
        <f t="shared" si="0"/>
        <v/>
      </c>
      <c r="L30" s="55" t="str">
        <f t="shared" si="1"/>
        <v/>
      </c>
      <c r="M30" s="56" t="str">
        <f t="shared" si="4"/>
        <v/>
      </c>
      <c r="N30" s="55" t="str">
        <f t="shared" si="2"/>
        <v/>
      </c>
      <c r="O30" s="62" t="str">
        <f t="shared" si="3"/>
        <v/>
      </c>
    </row>
    <row r="31" spans="1:15" x14ac:dyDescent="0.2">
      <c r="A31" s="24"/>
      <c r="B31" s="91"/>
      <c r="C31" s="91"/>
      <c r="D31" s="91"/>
      <c r="E31" s="91"/>
      <c r="F31" s="125"/>
      <c r="G31" s="25"/>
      <c r="H31" s="111"/>
      <c r="I31" s="78"/>
      <c r="J31" s="24"/>
      <c r="K31" s="54" t="str">
        <f t="shared" si="0"/>
        <v/>
      </c>
      <c r="L31" s="55" t="str">
        <f t="shared" si="1"/>
        <v/>
      </c>
      <c r="M31" s="56" t="str">
        <f t="shared" si="4"/>
        <v/>
      </c>
      <c r="N31" s="55" t="str">
        <f t="shared" si="2"/>
        <v/>
      </c>
      <c r="O31" s="62" t="str">
        <f t="shared" si="3"/>
        <v/>
      </c>
    </row>
    <row r="32" spans="1:15" x14ac:dyDescent="0.2">
      <c r="A32" s="24"/>
      <c r="B32" s="91"/>
      <c r="C32" s="91"/>
      <c r="D32" s="91"/>
      <c r="E32" s="91"/>
      <c r="F32" s="125"/>
      <c r="G32" s="25"/>
      <c r="H32" s="111"/>
      <c r="I32" s="78"/>
      <c r="J32" s="24"/>
      <c r="K32" s="54" t="str">
        <f t="shared" si="0"/>
        <v/>
      </c>
      <c r="L32" s="55" t="str">
        <f t="shared" si="1"/>
        <v/>
      </c>
      <c r="M32" s="56" t="str">
        <f t="shared" si="4"/>
        <v/>
      </c>
      <c r="N32" s="55" t="str">
        <f t="shared" si="2"/>
        <v/>
      </c>
      <c r="O32" s="62" t="str">
        <f t="shared" si="3"/>
        <v/>
      </c>
    </row>
    <row r="33" spans="1:15" x14ac:dyDescent="0.2">
      <c r="A33" s="24"/>
      <c r="B33" s="91"/>
      <c r="C33" s="91"/>
      <c r="D33" s="91"/>
      <c r="E33" s="91"/>
      <c r="F33" s="125"/>
      <c r="G33" s="25"/>
      <c r="H33" s="111"/>
      <c r="I33" s="78"/>
      <c r="J33" s="24"/>
      <c r="K33" s="54" t="str">
        <f t="shared" si="0"/>
        <v/>
      </c>
      <c r="L33" s="55" t="str">
        <f t="shared" si="1"/>
        <v/>
      </c>
      <c r="M33" s="56" t="str">
        <f t="shared" si="4"/>
        <v/>
      </c>
      <c r="N33" s="55" t="str">
        <f t="shared" si="2"/>
        <v/>
      </c>
      <c r="O33" s="62" t="str">
        <f t="shared" si="3"/>
        <v/>
      </c>
    </row>
    <row r="34" spans="1:15" x14ac:dyDescent="0.2">
      <c r="A34" s="24"/>
      <c r="B34" s="91"/>
      <c r="C34" s="91"/>
      <c r="D34" s="91"/>
      <c r="E34" s="91"/>
      <c r="F34" s="125"/>
      <c r="G34" s="25"/>
      <c r="H34" s="111"/>
      <c r="I34" s="78"/>
      <c r="J34" s="24"/>
      <c r="K34" s="54" t="str">
        <f t="shared" si="0"/>
        <v/>
      </c>
      <c r="L34" s="55" t="str">
        <f t="shared" si="1"/>
        <v/>
      </c>
      <c r="M34" s="56" t="str">
        <f t="shared" si="4"/>
        <v/>
      </c>
      <c r="N34" s="55" t="str">
        <f t="shared" si="2"/>
        <v/>
      </c>
      <c r="O34" s="62" t="str">
        <f t="shared" si="3"/>
        <v/>
      </c>
    </row>
    <row r="35" spans="1:15" x14ac:dyDescent="0.2">
      <c r="A35" s="24"/>
      <c r="B35" s="91"/>
      <c r="C35" s="91"/>
      <c r="D35" s="91"/>
      <c r="E35" s="91"/>
      <c r="F35" s="125"/>
      <c r="G35" s="25"/>
      <c r="H35" s="111"/>
      <c r="I35" s="78"/>
      <c r="J35" s="24"/>
      <c r="K35" s="54" t="str">
        <f t="shared" si="0"/>
        <v/>
      </c>
      <c r="L35" s="55" t="str">
        <f t="shared" si="1"/>
        <v/>
      </c>
      <c r="M35" s="56" t="str">
        <f t="shared" si="4"/>
        <v/>
      </c>
      <c r="N35" s="55" t="str">
        <f t="shared" si="2"/>
        <v/>
      </c>
      <c r="O35" s="62" t="str">
        <f t="shared" si="3"/>
        <v/>
      </c>
    </row>
    <row r="36" spans="1:15" x14ac:dyDescent="0.2">
      <c r="A36" s="24"/>
      <c r="B36" s="91"/>
      <c r="C36" s="91"/>
      <c r="D36" s="91"/>
      <c r="E36" s="91"/>
      <c r="F36" s="125"/>
      <c r="G36" s="25"/>
      <c r="H36" s="111"/>
      <c r="I36" s="78"/>
      <c r="J36" s="24"/>
      <c r="K36" s="54" t="str">
        <f t="shared" si="0"/>
        <v/>
      </c>
      <c r="L36" s="55" t="str">
        <f t="shared" si="1"/>
        <v/>
      </c>
      <c r="M36" s="56" t="str">
        <f t="shared" si="4"/>
        <v/>
      </c>
      <c r="N36" s="55" t="str">
        <f t="shared" si="2"/>
        <v/>
      </c>
      <c r="O36" s="62" t="str">
        <f t="shared" si="3"/>
        <v/>
      </c>
    </row>
    <row r="37" spans="1:15" x14ac:dyDescent="0.2">
      <c r="A37" s="24"/>
      <c r="B37" s="91"/>
      <c r="C37" s="91"/>
      <c r="D37" s="91"/>
      <c r="E37" s="91"/>
      <c r="F37" s="125"/>
      <c r="G37" s="25"/>
      <c r="H37" s="111"/>
      <c r="I37" s="78"/>
      <c r="J37" s="24"/>
      <c r="K37" s="54" t="str">
        <f t="shared" si="0"/>
        <v/>
      </c>
      <c r="L37" s="55" t="str">
        <f t="shared" si="1"/>
        <v/>
      </c>
      <c r="M37" s="56" t="str">
        <f t="shared" si="4"/>
        <v/>
      </c>
      <c r="N37" s="55" t="str">
        <f t="shared" si="2"/>
        <v/>
      </c>
      <c r="O37" s="62" t="str">
        <f t="shared" si="3"/>
        <v/>
      </c>
    </row>
    <row r="38" spans="1:15" x14ac:dyDescent="0.2">
      <c r="A38" s="24"/>
      <c r="B38" s="91"/>
      <c r="C38" s="91"/>
      <c r="D38" s="91"/>
      <c r="E38" s="91"/>
      <c r="F38" s="125"/>
      <c r="G38" s="25"/>
      <c r="H38" s="111"/>
      <c r="I38" s="78"/>
      <c r="J38" s="24"/>
      <c r="K38" s="54" t="str">
        <f t="shared" si="0"/>
        <v/>
      </c>
      <c r="L38" s="55" t="str">
        <f t="shared" si="1"/>
        <v/>
      </c>
      <c r="M38" s="56" t="str">
        <f t="shared" si="4"/>
        <v/>
      </c>
      <c r="N38" s="55" t="str">
        <f t="shared" si="2"/>
        <v/>
      </c>
      <c r="O38" s="62" t="str">
        <f t="shared" si="3"/>
        <v/>
      </c>
    </row>
    <row r="39" spans="1:15" x14ac:dyDescent="0.2">
      <c r="A39" s="24"/>
      <c r="B39" s="91"/>
      <c r="C39" s="91"/>
      <c r="D39" s="91"/>
      <c r="E39" s="91"/>
      <c r="F39" s="125"/>
      <c r="G39" s="25"/>
      <c r="H39" s="111"/>
      <c r="I39" s="78"/>
      <c r="J39" s="24"/>
      <c r="K39" s="54" t="str">
        <f t="shared" si="0"/>
        <v/>
      </c>
      <c r="L39" s="55" t="str">
        <f t="shared" si="1"/>
        <v/>
      </c>
      <c r="M39" s="56" t="str">
        <f t="shared" si="4"/>
        <v/>
      </c>
      <c r="N39" s="55" t="str">
        <f t="shared" si="2"/>
        <v/>
      </c>
      <c r="O39" s="62" t="str">
        <f t="shared" si="3"/>
        <v/>
      </c>
    </row>
    <row r="40" spans="1:15" x14ac:dyDescent="0.2">
      <c r="A40" s="24"/>
      <c r="B40" s="91"/>
      <c r="C40" s="91"/>
      <c r="D40" s="91"/>
      <c r="E40" s="91"/>
      <c r="F40" s="125"/>
      <c r="G40" s="25"/>
      <c r="H40" s="111"/>
      <c r="I40" s="78"/>
      <c r="J40" s="24"/>
      <c r="K40" s="54" t="str">
        <f t="shared" si="0"/>
        <v/>
      </c>
      <c r="L40" s="55" t="str">
        <f t="shared" si="1"/>
        <v/>
      </c>
      <c r="M40" s="56" t="str">
        <f t="shared" si="4"/>
        <v/>
      </c>
      <c r="N40" s="55" t="str">
        <f t="shared" si="2"/>
        <v/>
      </c>
      <c r="O40" s="62" t="str">
        <f t="shared" si="3"/>
        <v/>
      </c>
    </row>
    <row r="41" spans="1:15" x14ac:dyDescent="0.2">
      <c r="A41" s="24"/>
      <c r="B41" s="91"/>
      <c r="C41" s="91"/>
      <c r="D41" s="91"/>
      <c r="E41" s="91"/>
      <c r="F41" s="125"/>
      <c r="G41" s="25"/>
      <c r="H41" s="111"/>
      <c r="I41" s="78"/>
      <c r="J41" s="24"/>
      <c r="K41" s="54" t="str">
        <f t="shared" si="0"/>
        <v/>
      </c>
      <c r="L41" s="55" t="str">
        <f t="shared" si="1"/>
        <v/>
      </c>
      <c r="M41" s="56" t="str">
        <f t="shared" si="4"/>
        <v/>
      </c>
      <c r="N41" s="55" t="str">
        <f t="shared" si="2"/>
        <v/>
      </c>
      <c r="O41" s="62" t="str">
        <f t="shared" si="3"/>
        <v/>
      </c>
    </row>
    <row r="42" spans="1:15" x14ac:dyDescent="0.2">
      <c r="A42" s="24"/>
      <c r="B42" s="91"/>
      <c r="C42" s="91"/>
      <c r="D42" s="91"/>
      <c r="E42" s="91"/>
      <c r="F42" s="125"/>
      <c r="G42" s="25"/>
      <c r="H42" s="111"/>
      <c r="I42" s="78"/>
      <c r="J42" s="24"/>
      <c r="K42" s="54" t="str">
        <f t="shared" si="0"/>
        <v/>
      </c>
      <c r="L42" s="55" t="str">
        <f t="shared" si="1"/>
        <v/>
      </c>
      <c r="M42" s="56" t="str">
        <f t="shared" si="4"/>
        <v/>
      </c>
      <c r="N42" s="55" t="str">
        <f t="shared" si="2"/>
        <v/>
      </c>
      <c r="O42" s="62" t="str">
        <f t="shared" si="3"/>
        <v/>
      </c>
    </row>
    <row r="43" spans="1:15" x14ac:dyDescent="0.2">
      <c r="A43" s="24"/>
      <c r="B43" s="91"/>
      <c r="C43" s="91"/>
      <c r="D43" s="91"/>
      <c r="E43" s="91"/>
      <c r="F43" s="125"/>
      <c r="G43" s="25"/>
      <c r="H43" s="111"/>
      <c r="I43" s="78"/>
      <c r="J43" s="24"/>
      <c r="K43" s="54" t="str">
        <f t="shared" si="0"/>
        <v/>
      </c>
      <c r="L43" s="55" t="str">
        <f t="shared" si="1"/>
        <v/>
      </c>
      <c r="M43" s="56" t="str">
        <f t="shared" si="4"/>
        <v/>
      </c>
      <c r="N43" s="55" t="str">
        <f t="shared" si="2"/>
        <v/>
      </c>
      <c r="O43" s="62" t="str">
        <f t="shared" si="3"/>
        <v/>
      </c>
    </row>
    <row r="44" spans="1:15" x14ac:dyDescent="0.2">
      <c r="A44" s="24"/>
      <c r="B44" s="91"/>
      <c r="C44" s="91"/>
      <c r="D44" s="91"/>
      <c r="E44" s="91"/>
      <c r="F44" s="125"/>
      <c r="G44" s="25"/>
      <c r="H44" s="111"/>
      <c r="I44" s="78"/>
      <c r="J44" s="24"/>
      <c r="K44" s="54" t="str">
        <f t="shared" si="0"/>
        <v/>
      </c>
      <c r="L44" s="55" t="str">
        <f t="shared" si="1"/>
        <v/>
      </c>
      <c r="M44" s="56" t="str">
        <f t="shared" si="4"/>
        <v/>
      </c>
      <c r="N44" s="55" t="str">
        <f t="shared" si="2"/>
        <v/>
      </c>
      <c r="O44" s="62" t="str">
        <f t="shared" si="3"/>
        <v/>
      </c>
    </row>
    <row r="45" spans="1:15" x14ac:dyDescent="0.2">
      <c r="A45" s="24"/>
      <c r="B45" s="91"/>
      <c r="C45" s="91"/>
      <c r="D45" s="91"/>
      <c r="E45" s="91"/>
      <c r="F45" s="125"/>
      <c r="G45" s="25"/>
      <c r="H45" s="111"/>
      <c r="I45" s="78"/>
      <c r="J45" s="24"/>
      <c r="K45" s="54" t="str">
        <f t="shared" si="0"/>
        <v/>
      </c>
      <c r="L45" s="55" t="str">
        <f t="shared" si="1"/>
        <v/>
      </c>
      <c r="M45" s="56" t="str">
        <f t="shared" si="4"/>
        <v/>
      </c>
      <c r="N45" s="55" t="str">
        <f t="shared" si="2"/>
        <v/>
      </c>
      <c r="O45" s="62" t="str">
        <f t="shared" si="3"/>
        <v/>
      </c>
    </row>
    <row r="46" spans="1:15" x14ac:dyDescent="0.2">
      <c r="A46" s="24"/>
      <c r="B46" s="91"/>
      <c r="C46" s="91"/>
      <c r="D46" s="91"/>
      <c r="E46" s="91"/>
      <c r="F46" s="125"/>
      <c r="G46" s="25"/>
      <c r="H46" s="111"/>
      <c r="I46" s="78"/>
      <c r="J46" s="24"/>
      <c r="K46" s="54" t="str">
        <f t="shared" si="0"/>
        <v/>
      </c>
      <c r="L46" s="55" t="str">
        <f t="shared" si="1"/>
        <v/>
      </c>
      <c r="M46" s="56" t="str">
        <f t="shared" si="4"/>
        <v/>
      </c>
      <c r="N46" s="55" t="str">
        <f t="shared" si="2"/>
        <v/>
      </c>
      <c r="O46" s="62" t="str">
        <f t="shared" si="3"/>
        <v/>
      </c>
    </row>
    <row r="47" spans="1:15" x14ac:dyDescent="0.2">
      <c r="A47" s="24"/>
      <c r="B47" s="91"/>
      <c r="C47" s="91"/>
      <c r="D47" s="91"/>
      <c r="E47" s="91"/>
      <c r="F47" s="125"/>
      <c r="G47" s="25"/>
      <c r="H47" s="111"/>
      <c r="I47" s="78"/>
      <c r="J47" s="24"/>
      <c r="K47" s="54" t="str">
        <f t="shared" si="0"/>
        <v/>
      </c>
      <c r="L47" s="55" t="str">
        <f t="shared" si="1"/>
        <v/>
      </c>
      <c r="M47" s="56" t="str">
        <f t="shared" si="4"/>
        <v/>
      </c>
      <c r="N47" s="55" t="str">
        <f t="shared" si="2"/>
        <v/>
      </c>
      <c r="O47" s="62" t="str">
        <f t="shared" si="3"/>
        <v/>
      </c>
    </row>
    <row r="48" spans="1:15" x14ac:dyDescent="0.2">
      <c r="A48" s="24"/>
      <c r="B48" s="91"/>
      <c r="C48" s="91"/>
      <c r="D48" s="91"/>
      <c r="E48" s="91"/>
      <c r="F48" s="125"/>
      <c r="G48" s="25"/>
      <c r="H48" s="111"/>
      <c r="I48" s="78"/>
      <c r="J48" s="24"/>
      <c r="K48" s="54" t="str">
        <f t="shared" si="0"/>
        <v/>
      </c>
      <c r="L48" s="55" t="str">
        <f t="shared" si="1"/>
        <v/>
      </c>
      <c r="M48" s="56" t="str">
        <f t="shared" si="4"/>
        <v/>
      </c>
      <c r="N48" s="55" t="str">
        <f t="shared" si="2"/>
        <v/>
      </c>
      <c r="O48" s="62" t="str">
        <f t="shared" si="3"/>
        <v/>
      </c>
    </row>
    <row r="49" spans="1:15" x14ac:dyDescent="0.2">
      <c r="A49" s="24"/>
      <c r="B49" s="91"/>
      <c r="C49" s="91"/>
      <c r="D49" s="91"/>
      <c r="E49" s="91"/>
      <c r="F49" s="125"/>
      <c r="G49" s="25"/>
      <c r="H49" s="111"/>
      <c r="I49" s="78"/>
      <c r="J49" s="24"/>
      <c r="K49" s="54" t="str">
        <f t="shared" si="0"/>
        <v/>
      </c>
      <c r="L49" s="55" t="str">
        <f t="shared" si="1"/>
        <v/>
      </c>
      <c r="M49" s="56" t="str">
        <f t="shared" si="4"/>
        <v/>
      </c>
      <c r="N49" s="55" t="str">
        <f t="shared" si="2"/>
        <v/>
      </c>
      <c r="O49" s="62" t="str">
        <f t="shared" si="3"/>
        <v/>
      </c>
    </row>
    <row r="50" spans="1:15" x14ac:dyDescent="0.2">
      <c r="A50" s="24"/>
      <c r="B50" s="91"/>
      <c r="C50" s="91"/>
      <c r="D50" s="91"/>
      <c r="E50" s="91"/>
      <c r="F50" s="125"/>
      <c r="G50" s="25"/>
      <c r="H50" s="111"/>
      <c r="I50" s="78"/>
      <c r="J50" s="24"/>
      <c r="K50" s="54" t="str">
        <f t="shared" si="0"/>
        <v/>
      </c>
      <c r="L50" s="55" t="str">
        <f t="shared" si="1"/>
        <v/>
      </c>
      <c r="M50" s="56" t="str">
        <f t="shared" si="4"/>
        <v/>
      </c>
      <c r="N50" s="55" t="str">
        <f t="shared" si="2"/>
        <v/>
      </c>
      <c r="O50" s="62" t="str">
        <f t="shared" si="3"/>
        <v/>
      </c>
    </row>
    <row r="51" spans="1:15" x14ac:dyDescent="0.2">
      <c r="A51" s="24"/>
      <c r="B51" s="91"/>
      <c r="C51" s="91"/>
      <c r="D51" s="91"/>
      <c r="E51" s="91"/>
      <c r="F51" s="125"/>
      <c r="G51" s="25"/>
      <c r="H51" s="111"/>
      <c r="I51" s="78"/>
      <c r="J51" s="24"/>
      <c r="K51" s="54" t="str">
        <f t="shared" si="0"/>
        <v/>
      </c>
      <c r="L51" s="55" t="str">
        <f t="shared" si="1"/>
        <v/>
      </c>
      <c r="M51" s="56" t="str">
        <f t="shared" si="4"/>
        <v/>
      </c>
      <c r="N51" s="55" t="str">
        <f t="shared" si="2"/>
        <v/>
      </c>
      <c r="O51" s="62" t="str">
        <f t="shared" si="3"/>
        <v/>
      </c>
    </row>
    <row r="52" spans="1:15" x14ac:dyDescent="0.2">
      <c r="A52" s="24"/>
      <c r="B52" s="24"/>
      <c r="C52" s="24"/>
      <c r="D52" s="24"/>
      <c r="E52" s="60"/>
      <c r="F52" s="125"/>
      <c r="G52" s="25"/>
      <c r="H52" s="111"/>
      <c r="I52" s="78"/>
      <c r="J52" s="24"/>
      <c r="K52" s="54" t="str">
        <f t="shared" si="0"/>
        <v/>
      </c>
      <c r="L52" s="55" t="str">
        <f t="shared" si="1"/>
        <v/>
      </c>
      <c r="M52" s="56" t="str">
        <f t="shared" si="4"/>
        <v/>
      </c>
      <c r="N52" s="55" t="str">
        <f t="shared" si="2"/>
        <v/>
      </c>
      <c r="O52" s="62" t="str">
        <f t="shared" si="3"/>
        <v/>
      </c>
    </row>
    <row r="53" spans="1:15" x14ac:dyDescent="0.2">
      <c r="A53" s="24"/>
      <c r="B53" s="24"/>
      <c r="C53" s="24"/>
      <c r="D53" s="24"/>
      <c r="E53" s="60"/>
      <c r="F53" s="125"/>
      <c r="G53" s="25"/>
      <c r="H53" s="111"/>
      <c r="I53" s="78"/>
      <c r="J53" s="24"/>
      <c r="K53" s="54" t="str">
        <f t="shared" si="0"/>
        <v/>
      </c>
      <c r="L53" s="55" t="str">
        <f t="shared" si="1"/>
        <v/>
      </c>
      <c r="M53" s="56" t="str">
        <f t="shared" si="4"/>
        <v/>
      </c>
      <c r="N53" s="55" t="str">
        <f t="shared" si="2"/>
        <v/>
      </c>
      <c r="O53" s="62" t="str">
        <f t="shared" si="3"/>
        <v/>
      </c>
    </row>
    <row r="54" spans="1:15" x14ac:dyDescent="0.2">
      <c r="A54" s="24"/>
      <c r="B54" s="24"/>
      <c r="C54" s="24"/>
      <c r="D54" s="24"/>
      <c r="E54" s="60"/>
      <c r="F54" s="125"/>
      <c r="G54" s="25"/>
      <c r="H54" s="111"/>
      <c r="I54" s="78"/>
      <c r="J54" s="24"/>
      <c r="K54" s="54" t="str">
        <f t="shared" si="0"/>
        <v/>
      </c>
      <c r="L54" s="55" t="str">
        <f t="shared" si="1"/>
        <v/>
      </c>
      <c r="M54" s="56" t="str">
        <f t="shared" si="4"/>
        <v/>
      </c>
      <c r="N54" s="55" t="str">
        <f t="shared" si="2"/>
        <v/>
      </c>
      <c r="O54" s="62" t="str">
        <f t="shared" si="3"/>
        <v/>
      </c>
    </row>
    <row r="55" spans="1:15" ht="12.75" thickBot="1" x14ac:dyDescent="0.25">
      <c r="A55" s="24"/>
      <c r="B55" s="24"/>
      <c r="C55" s="24"/>
      <c r="D55" s="24"/>
      <c r="E55" s="60"/>
      <c r="F55" s="125"/>
      <c r="G55" s="25"/>
      <c r="H55" s="114"/>
      <c r="I55" s="78"/>
      <c r="J55" s="24"/>
      <c r="K55" s="54" t="str">
        <f t="shared" si="0"/>
        <v/>
      </c>
      <c r="L55" s="55" t="str">
        <f t="shared" si="1"/>
        <v/>
      </c>
      <c r="M55" s="56" t="str">
        <f t="shared" si="4"/>
        <v/>
      </c>
      <c r="N55" s="55" t="str">
        <f t="shared" si="2"/>
        <v/>
      </c>
      <c r="O55" s="62" t="str">
        <f t="shared" si="3"/>
        <v/>
      </c>
    </row>
    <row r="56" spans="1:15" ht="12.75" thickBot="1" x14ac:dyDescent="0.25">
      <c r="A56" s="28" t="s">
        <v>27</v>
      </c>
      <c r="B56" s="117" t="s">
        <v>76</v>
      </c>
      <c r="C56" s="77"/>
      <c r="H56" s="124">
        <f>SUM(H12:H13)</f>
        <v>0</v>
      </c>
      <c r="I56" s="29"/>
      <c r="J56" s="29"/>
      <c r="K56" s="30"/>
      <c r="L56" s="31">
        <f>SUM(L12:L55)</f>
        <v>0</v>
      </c>
      <c r="M56" s="105">
        <f>L56*J6</f>
        <v>0</v>
      </c>
      <c r="N56" s="107">
        <f>SUM(N12:N55)</f>
        <v>0</v>
      </c>
      <c r="O56" s="106">
        <f>SUM(O12:O55)</f>
        <v>0</v>
      </c>
    </row>
    <row r="57" spans="1:15" ht="12.75" thickBot="1" x14ac:dyDescent="0.25">
      <c r="L57" s="138" t="s">
        <v>28</v>
      </c>
      <c r="M57" s="139"/>
      <c r="N57" s="4" t="s">
        <v>29</v>
      </c>
      <c r="O57" s="33">
        <f>IF(O5&gt;O56,O56-O5,0)</f>
        <v>-59</v>
      </c>
    </row>
    <row r="58" spans="1:15" ht="12.75" thickBot="1" x14ac:dyDescent="0.25">
      <c r="L58" s="108"/>
      <c r="M58" s="109"/>
      <c r="N58" s="4" t="s">
        <v>30</v>
      </c>
      <c r="O58" s="34" t="str">
        <f>IF(O56&gt;O5,O56-O5,"")</f>
        <v/>
      </c>
    </row>
    <row r="59" spans="1:15" ht="11.25" customHeight="1" x14ac:dyDescent="0.25">
      <c r="A59" s="121" t="s">
        <v>77</v>
      </c>
    </row>
    <row r="60" spans="1:15" x14ac:dyDescent="0.2">
      <c r="A60" s="116" t="s">
        <v>77</v>
      </c>
      <c r="B60" s="117" t="s">
        <v>31</v>
      </c>
      <c r="E60" s="119" t="s">
        <v>26</v>
      </c>
      <c r="H60" s="25">
        <f>SUMIF($F$12:$F$55,"1",$H$12:$H$55)</f>
        <v>0</v>
      </c>
      <c r="I60" s="1" t="s">
        <v>79</v>
      </c>
      <c r="K60" s="32"/>
    </row>
    <row r="61" spans="1:15" x14ac:dyDescent="0.2">
      <c r="A61" s="77"/>
      <c r="B61" s="110"/>
      <c r="C61" s="77"/>
      <c r="D61" s="61"/>
      <c r="E61" s="1" t="s">
        <v>83</v>
      </c>
      <c r="H61" s="25">
        <f>SUMIF($F$12:$F$55,"2",$H$12:$H$55)</f>
        <v>0</v>
      </c>
      <c r="I61" s="1" t="s">
        <v>79</v>
      </c>
      <c r="J61" s="58"/>
      <c r="K61" s="53"/>
      <c r="M61" s="76"/>
    </row>
    <row r="62" spans="1:15" x14ac:dyDescent="0.2">
      <c r="A62" s="77"/>
      <c r="B62" s="110"/>
      <c r="C62" s="77"/>
      <c r="D62" s="61"/>
      <c r="E62" s="1" t="s">
        <v>26</v>
      </c>
      <c r="H62" s="115">
        <f>SUMIF($F$12:$F$55,"11",$H$12:$H$55)</f>
        <v>0</v>
      </c>
      <c r="I62" s="118" t="s">
        <v>81</v>
      </c>
      <c r="J62" s="104"/>
    </row>
    <row r="63" spans="1:15" x14ac:dyDescent="0.2">
      <c r="A63" s="77"/>
      <c r="B63" s="110"/>
      <c r="E63" s="1" t="s">
        <v>83</v>
      </c>
      <c r="H63" s="115">
        <f>SUMIF($F$12:$F$55,"12",$H$12:$H$55)</f>
        <v>0</v>
      </c>
      <c r="I63" s="118" t="s">
        <v>81</v>
      </c>
      <c r="K63" s="58"/>
      <c r="N63" s="58"/>
      <c r="O63" s="35"/>
    </row>
    <row r="64" spans="1:15" x14ac:dyDescent="0.2">
      <c r="A64" s="77"/>
      <c r="B64" s="110"/>
      <c r="C64" s="77"/>
      <c r="D64" s="61"/>
      <c r="E64" s="1" t="s">
        <v>26</v>
      </c>
      <c r="H64" s="25">
        <f>SUMIF($F$12:$F$55,"21",$H$12:$H$55)</f>
        <v>0</v>
      </c>
      <c r="I64" s="53" t="s">
        <v>82</v>
      </c>
    </row>
    <row r="65" spans="1:11" x14ac:dyDescent="0.2">
      <c r="B65" s="110"/>
      <c r="E65" s="1" t="s">
        <v>83</v>
      </c>
      <c r="H65" s="115">
        <f>SUMIF($F$12:$F$55,"22",$H$12:$H$55)</f>
        <v>0</v>
      </c>
      <c r="I65" s="53" t="s">
        <v>82</v>
      </c>
      <c r="J65" s="77"/>
      <c r="K65" s="79"/>
    </row>
    <row r="66" spans="1:11" x14ac:dyDescent="0.2">
      <c r="C66" s="77"/>
      <c r="D66" s="61"/>
      <c r="E66" s="1" t="s">
        <v>80</v>
      </c>
      <c r="H66" s="25">
        <f>SUMIF($F$12:$F$55,"49",$H$12:$H$55)</f>
        <v>0</v>
      </c>
      <c r="I66" s="1" t="s">
        <v>84</v>
      </c>
      <c r="J66" s="77"/>
      <c r="K66" s="32"/>
    </row>
    <row r="67" spans="1:11" ht="10.5" customHeight="1" x14ac:dyDescent="0.25">
      <c r="A67" s="121" t="s">
        <v>78</v>
      </c>
      <c r="E67" s="1"/>
    </row>
    <row r="68" spans="1:11" x14ac:dyDescent="0.2">
      <c r="A68" s="1" t="s">
        <v>78</v>
      </c>
      <c r="B68" s="110" t="s">
        <v>31</v>
      </c>
      <c r="E68" s="1"/>
      <c r="H68" s="25">
        <f>SUMIF($F$12:$F$55,"50",$H$12:$H$55)</f>
        <v>0</v>
      </c>
      <c r="I68" s="1" t="s">
        <v>85</v>
      </c>
    </row>
    <row r="69" spans="1:11" x14ac:dyDescent="0.2">
      <c r="E69" s="1"/>
      <c r="H69" s="25">
        <f>SUMIF($F$12:$F$55,"51",$H$12:$H$55)</f>
        <v>0</v>
      </c>
      <c r="I69" s="1" t="s">
        <v>86</v>
      </c>
    </row>
    <row r="70" spans="1:11" x14ac:dyDescent="0.2">
      <c r="D70" s="120"/>
      <c r="E70" s="1"/>
      <c r="H70" s="25">
        <f>SUMIF($F$12:$F$55,"52",$H$12:$H$55)</f>
        <v>0</v>
      </c>
      <c r="I70" s="1" t="s">
        <v>87</v>
      </c>
    </row>
    <row r="71" spans="1:11" x14ac:dyDescent="0.2">
      <c r="D71" s="120"/>
      <c r="E71" s="1"/>
      <c r="H71" s="25">
        <f>SUMIF($F$12:$F$55,"53",$H$12:$H$55)</f>
        <v>0</v>
      </c>
      <c r="I71" s="1" t="s">
        <v>88</v>
      </c>
    </row>
    <row r="72" spans="1:11" x14ac:dyDescent="0.2">
      <c r="D72" s="120"/>
      <c r="E72" s="1"/>
      <c r="H72" s="25">
        <f>SUMIF($F$12:$F$55,"55",$H$12:$H$55)</f>
        <v>0</v>
      </c>
      <c r="I72" s="1" t="s">
        <v>89</v>
      </c>
    </row>
    <row r="73" spans="1:11" x14ac:dyDescent="0.2">
      <c r="D73" s="120"/>
      <c r="E73" s="1"/>
      <c r="H73" s="25">
        <f>SUMIF($F$12:$F$55,"60",$H$12:$H$55)</f>
        <v>0</v>
      </c>
      <c r="I73" s="1" t="s">
        <v>90</v>
      </c>
    </row>
    <row r="74" spans="1:11" x14ac:dyDescent="0.2">
      <c r="D74" s="120"/>
      <c r="E74" s="1"/>
      <c r="H74" s="25">
        <f>SUMIF($F$12:$F$55,"70",$H$12:$H$55)</f>
        <v>0</v>
      </c>
      <c r="I74" s="1" t="s">
        <v>91</v>
      </c>
    </row>
    <row r="75" spans="1:11" x14ac:dyDescent="0.2">
      <c r="D75" s="120"/>
      <c r="E75" s="1"/>
      <c r="H75" s="25">
        <f>SUMIF($F$12:$F$55,"80",$H$12:$H$55)</f>
        <v>0</v>
      </c>
      <c r="I75" s="1" t="s">
        <v>92</v>
      </c>
    </row>
    <row r="76" spans="1:11" x14ac:dyDescent="0.2">
      <c r="E76" s="61"/>
      <c r="H76" s="25">
        <f>SUMIF($F$12:$F$55,"85",$H$12:$H$55)</f>
        <v>0</v>
      </c>
      <c r="I76" s="1" t="s">
        <v>93</v>
      </c>
    </row>
    <row r="77" spans="1:11" x14ac:dyDescent="0.2">
      <c r="E77" s="61"/>
      <c r="H77" s="25">
        <f>SUMIF($F$12:$F$55,"90",$H$12:$H$55)</f>
        <v>0</v>
      </c>
      <c r="I77" s="1" t="s">
        <v>62</v>
      </c>
    </row>
    <row r="78" spans="1:11" x14ac:dyDescent="0.2">
      <c r="E78" s="61"/>
      <c r="H78" s="25">
        <f>SUMIF($F$12:$F$55,"95",$H$12:$H$55)</f>
        <v>0</v>
      </c>
      <c r="I78" s="1" t="s">
        <v>94</v>
      </c>
    </row>
    <row r="79" spans="1:11" ht="10.5" customHeight="1" x14ac:dyDescent="0.25">
      <c r="A79" s="121" t="s">
        <v>128</v>
      </c>
    </row>
    <row r="80" spans="1:11" x14ac:dyDescent="0.2">
      <c r="A80" s="1" t="s">
        <v>95</v>
      </c>
      <c r="H80" s="25">
        <f>SUMIF($F$12:$F$55,"310",$H$12:$H$55)</f>
        <v>0</v>
      </c>
      <c r="I80" s="1" t="s">
        <v>96</v>
      </c>
    </row>
    <row r="82" spans="1:9" x14ac:dyDescent="0.2">
      <c r="A82" s="1" t="s">
        <v>98</v>
      </c>
      <c r="H82" s="25">
        <f>SUMIF($F$12:$F$55,"401",$H$12:$H$55)</f>
        <v>0</v>
      </c>
      <c r="I82" s="1" t="s">
        <v>99</v>
      </c>
    </row>
    <row r="83" spans="1:9" x14ac:dyDescent="0.2">
      <c r="A83" s="1" t="s">
        <v>97</v>
      </c>
      <c r="H83" s="25">
        <f>SUMIF($F$12:$F$55,"402",$H$12:$H$55)</f>
        <v>0</v>
      </c>
      <c r="I83" s="1" t="s">
        <v>100</v>
      </c>
    </row>
    <row r="84" spans="1:9" ht="10.5" customHeight="1" x14ac:dyDescent="0.25">
      <c r="A84" s="121" t="s">
        <v>101</v>
      </c>
    </row>
    <row r="85" spans="1:9" x14ac:dyDescent="0.2">
      <c r="A85" s="1" t="s">
        <v>101</v>
      </c>
      <c r="B85" s="1" t="s">
        <v>103</v>
      </c>
      <c r="H85" s="25">
        <f>SUMIF($F$12:$F$55,"535",$H$12:$H$55)</f>
        <v>0</v>
      </c>
      <c r="I85" s="1" t="s">
        <v>102</v>
      </c>
    </row>
    <row r="86" spans="1:9" x14ac:dyDescent="0.2">
      <c r="H86" s="25">
        <f>SUMIF($F$12:$F$55,"536",$H$12:$H$55)</f>
        <v>0</v>
      </c>
      <c r="I86" s="1" t="s">
        <v>104</v>
      </c>
    </row>
    <row r="87" spans="1:9" x14ac:dyDescent="0.2">
      <c r="B87" s="1" t="s">
        <v>105</v>
      </c>
      <c r="H87" s="25">
        <f>SUMIF($F$12:$F$55,"550",$H$12:$H$55)</f>
        <v>0</v>
      </c>
      <c r="I87" s="1" t="s">
        <v>106</v>
      </c>
    </row>
    <row r="88" spans="1:9" x14ac:dyDescent="0.2">
      <c r="H88" s="25">
        <f>SUMIF($F$12:$F$55,"551",$H$12:$H$55)</f>
        <v>0</v>
      </c>
      <c r="I88" s="1" t="s">
        <v>61</v>
      </c>
    </row>
    <row r="89" spans="1:9" x14ac:dyDescent="0.2">
      <c r="H89" s="25">
        <f>SUMIF($F$12:$F$55,"552",$H$12:$H$55)</f>
        <v>0</v>
      </c>
      <c r="I89" s="1" t="s">
        <v>107</v>
      </c>
    </row>
    <row r="90" spans="1:9" x14ac:dyDescent="0.2">
      <c r="B90" s="1" t="s">
        <v>108</v>
      </c>
      <c r="H90" s="25">
        <f>SUMIF($F$12:$F$55,"560",$H$12:$H$55)</f>
        <v>0</v>
      </c>
      <c r="I90" s="1" t="s">
        <v>109</v>
      </c>
    </row>
    <row r="91" spans="1:9" x14ac:dyDescent="0.2">
      <c r="H91" s="25">
        <f>SUMIF($F$12:$F$55,"562",$H$12:$H$55)</f>
        <v>0</v>
      </c>
      <c r="I91" s="1" t="s">
        <v>110</v>
      </c>
    </row>
    <row r="92" spans="1:9" x14ac:dyDescent="0.2">
      <c r="H92" s="25">
        <f>SUMIF($F$12:$F$55,"563",$H$12:$H$55)</f>
        <v>0</v>
      </c>
      <c r="I92" s="1" t="s">
        <v>111</v>
      </c>
    </row>
    <row r="93" spans="1:9" x14ac:dyDescent="0.2">
      <c r="H93" s="25">
        <f>SUMIF($F$12:$F$55,"565",$H$12:$H$55)</f>
        <v>0</v>
      </c>
      <c r="I93" s="1" t="s">
        <v>58</v>
      </c>
    </row>
    <row r="94" spans="1:9" x14ac:dyDescent="0.2">
      <c r="H94" s="25">
        <f>SUMIF($F$12:$F$55,"566",$H$12:$H$55)</f>
        <v>0</v>
      </c>
      <c r="I94" s="1" t="s">
        <v>112</v>
      </c>
    </row>
    <row r="95" spans="1:9" x14ac:dyDescent="0.2">
      <c r="B95" s="1" t="s">
        <v>113</v>
      </c>
      <c r="H95" s="25">
        <f>SUMIF($F$12:$F$55,"570",$H$12:$H$55)</f>
        <v>0</v>
      </c>
      <c r="I95" s="1" t="s">
        <v>114</v>
      </c>
    </row>
    <row r="96" spans="1:9" x14ac:dyDescent="0.2">
      <c r="H96" s="25">
        <f>SUMIF($F$12:$F$55,"571",$H$12:$H$55)</f>
        <v>0</v>
      </c>
      <c r="I96" s="1" t="s">
        <v>115</v>
      </c>
    </row>
    <row r="97" spans="2:9" x14ac:dyDescent="0.2">
      <c r="H97" s="25">
        <f>SUMIF($F$12:$F$55,"573",$H$12:$H$55)</f>
        <v>0</v>
      </c>
      <c r="I97" s="1" t="s">
        <v>116</v>
      </c>
    </row>
    <row r="98" spans="2:9" x14ac:dyDescent="0.2">
      <c r="B98" s="1" t="s">
        <v>117</v>
      </c>
      <c r="H98" s="25">
        <f>SUMIF($F$12:$F$55,"580",$H$12:$H$55)</f>
        <v>0</v>
      </c>
      <c r="I98" s="1" t="s">
        <v>118</v>
      </c>
    </row>
    <row r="99" spans="2:9" x14ac:dyDescent="0.2">
      <c r="H99" s="25">
        <f>SUMIF($F$12:$F$55,"581",$H$12:$H$55)</f>
        <v>0</v>
      </c>
      <c r="I99" s="1" t="s">
        <v>119</v>
      </c>
    </row>
    <row r="100" spans="2:9" x14ac:dyDescent="0.2">
      <c r="B100" s="120" t="s">
        <v>120</v>
      </c>
      <c r="H100" s="25">
        <f>SUMIF($F$12:$F$55,"585",$H$12:$H$55)</f>
        <v>0</v>
      </c>
      <c r="I100" s="1" t="s">
        <v>59</v>
      </c>
    </row>
    <row r="101" spans="2:9" x14ac:dyDescent="0.2">
      <c r="B101" s="1" t="s">
        <v>121</v>
      </c>
      <c r="H101" s="25">
        <f>SUMIF($F$12:$F$55,"587",$H$12:$H$55)</f>
        <v>0</v>
      </c>
      <c r="I101" s="1" t="s">
        <v>122</v>
      </c>
    </row>
    <row r="102" spans="2:9" x14ac:dyDescent="0.2">
      <c r="B102" s="1" t="s">
        <v>123</v>
      </c>
      <c r="H102" s="25">
        <f>SUMIF($F$12:$F$55,"590",$H$12:$H$55)</f>
        <v>0</v>
      </c>
      <c r="I102" s="1" t="s">
        <v>124</v>
      </c>
    </row>
    <row r="103" spans="2:9" x14ac:dyDescent="0.2">
      <c r="B103" s="1" t="s">
        <v>125</v>
      </c>
      <c r="H103" s="25">
        <f>SUMIF($F$12:$F$55,"594",$H$12:$H$55)</f>
        <v>0</v>
      </c>
      <c r="I103" s="1" t="s">
        <v>126</v>
      </c>
    </row>
    <row r="104" spans="2:9" x14ac:dyDescent="0.2">
      <c r="H104" s="25">
        <f>SUMIF($F$12:$F$55,"596",$H$12:$H$55)</f>
        <v>0</v>
      </c>
      <c r="I104" s="1" t="s">
        <v>127</v>
      </c>
    </row>
    <row r="105" spans="2:9" x14ac:dyDescent="0.2">
      <c r="H105" s="25">
        <f>SUMIF($F$12:$F$55,"597",$H$12:$H$55)</f>
        <v>0</v>
      </c>
      <c r="I105" s="1" t="s">
        <v>60</v>
      </c>
    </row>
  </sheetData>
  <mergeCells count="3">
    <mergeCell ref="A4:O4"/>
    <mergeCell ref="L57:M57"/>
    <mergeCell ref="B7:D10"/>
  </mergeCells>
  <phoneticPr fontId="0" type="noConversion"/>
  <printOptions horizontalCentered="1" gridLinesSet="0"/>
  <pageMargins left="0.39370078740157483" right="0.19685039370078741" top="0.59055118110236227" bottom="0.59055118110236227" header="0.31496062992125984" footer="0.31496062992125984"/>
  <pageSetup paperSize="9" fitToHeight="2" orientation="portrait" horizontalDpi="360" verticalDpi="360" r:id="rId1"/>
  <headerFooter alignWithMargins="0">
    <oddHeader>&amp;F</oddHeader>
    <oddFooter>Erstellt von Luck &amp;D&amp;RSeite 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105"/>
  <sheetViews>
    <sheetView showGridLines="0" showZeros="0" showOutlineSymbols="0" zoomScale="115" workbookViewId="0">
      <pane ySplit="11" topLeftCell="A40" activePane="bottomLeft" state="frozen"/>
      <selection activeCell="B3" sqref="B3"/>
      <selection pane="bottomLeft" activeCell="H60" sqref="H60"/>
    </sheetView>
  </sheetViews>
  <sheetFormatPr baseColWidth="10" defaultRowHeight="12" outlineLevelCol="1" x14ac:dyDescent="0.2"/>
  <cols>
    <col min="1" max="1" width="21.42578125" style="1" customWidth="1"/>
    <col min="2" max="4" width="3.28515625" style="1" customWidth="1"/>
    <col min="5" max="5" width="4.7109375" style="59" customWidth="1"/>
    <col min="6" max="6" width="8.7109375" style="1" customWidth="1"/>
    <col min="7" max="7" width="4.5703125" style="1" customWidth="1"/>
    <col min="8" max="8" width="8.85546875" style="1" customWidth="1"/>
    <col min="9" max="9" width="6" style="1" customWidth="1"/>
    <col min="10" max="10" width="7.140625" style="1" customWidth="1"/>
    <col min="11" max="11" width="6.5703125" style="1" customWidth="1"/>
    <col min="12" max="12" width="7.5703125" style="1" customWidth="1"/>
    <col min="13" max="13" width="6.7109375" style="1" customWidth="1"/>
    <col min="14" max="14" width="7" style="1" customWidth="1" outlineLevel="1"/>
    <col min="15" max="15" width="10.28515625" style="1" customWidth="1" outlineLevel="1"/>
    <col min="16" max="16384" width="11.42578125" style="1"/>
  </cols>
  <sheetData>
    <row r="1" spans="1:17" ht="20.25" x14ac:dyDescent="0.3">
      <c r="A1" s="70" t="s">
        <v>65</v>
      </c>
      <c r="B1" s="74" t="str">
        <f>A!C5</f>
        <v>NN</v>
      </c>
      <c r="C1" s="70"/>
      <c r="D1" s="70"/>
      <c r="G1" s="1" t="s">
        <v>64</v>
      </c>
      <c r="H1" s="59" t="str">
        <f>A!F5</f>
        <v>xx</v>
      </c>
      <c r="N1" s="73" t="s">
        <v>67</v>
      </c>
      <c r="O1" s="72">
        <f>A!C11</f>
        <v>2019</v>
      </c>
    </row>
    <row r="2" spans="1:17" ht="17.25" customHeight="1" x14ac:dyDescent="0.3">
      <c r="A2" s="135" t="s">
        <v>152</v>
      </c>
      <c r="B2" s="74"/>
      <c r="C2" s="70"/>
      <c r="D2" s="70"/>
      <c r="H2" s="59">
        <f>A!F7</f>
        <v>0</v>
      </c>
      <c r="N2" s="73"/>
      <c r="O2" s="72"/>
    </row>
    <row r="3" spans="1:17" ht="15" x14ac:dyDescent="0.2">
      <c r="A3" s="71" t="s">
        <v>71</v>
      </c>
      <c r="B3" s="75" t="str">
        <f>A!C9</f>
        <v>NN</v>
      </c>
      <c r="C3" s="71"/>
      <c r="D3" s="71"/>
      <c r="G3" s="1" t="s">
        <v>64</v>
      </c>
      <c r="H3" s="25" t="str">
        <f>A!F9</f>
        <v>xx</v>
      </c>
      <c r="K3"/>
      <c r="M3" s="2"/>
      <c r="N3" s="82"/>
      <c r="O3" s="83">
        <f ca="1">TODAY()</f>
        <v>43640</v>
      </c>
      <c r="P3"/>
    </row>
    <row r="4" spans="1:17" ht="18.75" thickBot="1" x14ac:dyDescent="0.3">
      <c r="A4" s="137" t="s">
        <v>0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/>
      <c r="Q4" s="1" t="s">
        <v>176</v>
      </c>
    </row>
    <row r="5" spans="1:17" ht="14.25" thickBot="1" x14ac:dyDescent="0.3">
      <c r="A5" s="5"/>
      <c r="B5" s="5"/>
      <c r="C5" s="5"/>
      <c r="D5" s="5"/>
      <c r="F5"/>
      <c r="G5" s="5" t="s">
        <v>135</v>
      </c>
      <c r="H5" s="6"/>
      <c r="J5" s="7">
        <v>3</v>
      </c>
      <c r="K5" s="126" t="s">
        <v>134</v>
      </c>
      <c r="L5"/>
      <c r="M5" s="1" t="s">
        <v>1</v>
      </c>
      <c r="N5" s="8"/>
      <c r="O5" s="9">
        <f>NETWORKDAYS("01.10.19","30.09.20")-10</f>
        <v>252</v>
      </c>
      <c r="P5"/>
    </row>
    <row r="6" spans="1:17" ht="13.5" thickBot="1" x14ac:dyDescent="0.25">
      <c r="A6"/>
      <c r="B6"/>
      <c r="C6"/>
      <c r="D6"/>
      <c r="F6"/>
      <c r="G6" s="4" t="s">
        <v>2</v>
      </c>
      <c r="J6" s="85">
        <f>Faktorermittlung!B20</f>
        <v>1.4686876745113682</v>
      </c>
      <c r="L6"/>
      <c r="M6" s="1" t="s">
        <v>73</v>
      </c>
      <c r="N6" s="10"/>
      <c r="O6" s="86"/>
      <c r="P6"/>
    </row>
    <row r="7" spans="1:17" ht="12.75" customHeight="1" x14ac:dyDescent="0.2">
      <c r="A7" s="63" t="s">
        <v>4</v>
      </c>
      <c r="B7" s="140" t="s">
        <v>74</v>
      </c>
      <c r="C7" s="141"/>
      <c r="D7" s="141"/>
      <c r="E7" s="87" t="s">
        <v>56</v>
      </c>
      <c r="F7" s="146" t="s">
        <v>154</v>
      </c>
      <c r="G7" s="13" t="s">
        <v>69</v>
      </c>
      <c r="H7" s="14" t="s">
        <v>5</v>
      </c>
      <c r="I7" s="15"/>
      <c r="J7" s="12" t="s">
        <v>6</v>
      </c>
      <c r="K7" s="93" t="s">
        <v>7</v>
      </c>
      <c r="L7" s="94"/>
      <c r="M7" s="93" t="s">
        <v>8</v>
      </c>
      <c r="N7" s="94"/>
      <c r="O7" s="98" t="s">
        <v>9</v>
      </c>
    </row>
    <row r="8" spans="1:17" ht="12.75" x14ac:dyDescent="0.2">
      <c r="A8" s="64" t="s">
        <v>75</v>
      </c>
      <c r="B8" s="142"/>
      <c r="C8" s="143"/>
      <c r="D8" s="143"/>
      <c r="E8" s="88" t="s">
        <v>10</v>
      </c>
      <c r="F8" s="17" t="s">
        <v>155</v>
      </c>
      <c r="G8" s="17" t="s">
        <v>70</v>
      </c>
      <c r="H8" s="18"/>
      <c r="I8" s="19"/>
      <c r="J8" s="20" t="s">
        <v>12</v>
      </c>
      <c r="K8" s="95"/>
      <c r="L8" s="95"/>
      <c r="M8" s="99" t="s">
        <v>13</v>
      </c>
      <c r="N8" s="96"/>
      <c r="O8" s="100" t="s">
        <v>14</v>
      </c>
    </row>
    <row r="9" spans="1:17" x14ac:dyDescent="0.2">
      <c r="A9" s="64"/>
      <c r="B9" s="142"/>
      <c r="C9" s="143"/>
      <c r="D9" s="143"/>
      <c r="E9" s="88"/>
      <c r="F9" s="17" t="s">
        <v>68</v>
      </c>
      <c r="G9" s="17" t="s">
        <v>11</v>
      </c>
      <c r="H9" s="21" t="s">
        <v>15</v>
      </c>
      <c r="I9" s="16" t="s">
        <v>16</v>
      </c>
      <c r="J9" s="20" t="s">
        <v>17</v>
      </c>
      <c r="K9" s="96" t="s">
        <v>18</v>
      </c>
      <c r="L9" s="96" t="s">
        <v>19</v>
      </c>
      <c r="M9" s="96" t="s">
        <v>151</v>
      </c>
      <c r="N9" s="96"/>
      <c r="O9" s="101" t="s">
        <v>20</v>
      </c>
    </row>
    <row r="10" spans="1:17" ht="13.5" customHeight="1" thickBot="1" x14ac:dyDescent="0.25">
      <c r="A10" s="65"/>
      <c r="B10" s="144"/>
      <c r="C10" s="145"/>
      <c r="D10" s="145"/>
      <c r="E10" s="89"/>
      <c r="F10" s="147" t="s">
        <v>156</v>
      </c>
      <c r="G10" s="22"/>
      <c r="H10" s="23"/>
      <c r="I10" s="22" t="s">
        <v>21</v>
      </c>
      <c r="J10" s="22" t="s">
        <v>22</v>
      </c>
      <c r="K10" s="97" t="s">
        <v>23</v>
      </c>
      <c r="L10" s="97" t="s">
        <v>23</v>
      </c>
      <c r="M10" s="102" t="s">
        <v>24</v>
      </c>
      <c r="N10" s="97" t="s">
        <v>23</v>
      </c>
      <c r="O10" s="103" t="s">
        <v>25</v>
      </c>
    </row>
    <row r="11" spans="1:17" x14ac:dyDescent="0.2">
      <c r="A11" s="84">
        <v>1</v>
      </c>
      <c r="B11" s="84">
        <v>2</v>
      </c>
      <c r="C11" s="84">
        <v>3</v>
      </c>
      <c r="D11" s="84">
        <v>4</v>
      </c>
      <c r="E11" s="84">
        <v>5</v>
      </c>
      <c r="F11" s="84">
        <v>6</v>
      </c>
      <c r="G11" s="84">
        <v>7</v>
      </c>
      <c r="H11" s="84">
        <v>8</v>
      </c>
      <c r="I11" s="84">
        <v>9</v>
      </c>
      <c r="J11" s="84">
        <v>10</v>
      </c>
      <c r="K11" s="84">
        <v>11</v>
      </c>
      <c r="L11" s="84">
        <v>12</v>
      </c>
      <c r="M11" s="84">
        <v>13</v>
      </c>
      <c r="N11" s="84">
        <v>14</v>
      </c>
      <c r="O11" s="84">
        <v>15</v>
      </c>
    </row>
    <row r="12" spans="1:17" x14ac:dyDescent="0.2">
      <c r="A12" s="24"/>
      <c r="B12" s="91"/>
      <c r="C12" s="91"/>
      <c r="D12" s="91"/>
      <c r="E12" s="91"/>
      <c r="F12" s="111"/>
      <c r="G12" s="25"/>
      <c r="H12" s="111"/>
      <c r="I12" s="78"/>
      <c r="J12" s="26"/>
      <c r="K12" s="54" t="str">
        <f>IF(J12&gt;0,1/J12,"")</f>
        <v/>
      </c>
      <c r="L12" s="55" t="str">
        <f t="shared" ref="L12:L55" si="0">IF(J12&gt;0,H12*K12,"")</f>
        <v/>
      </c>
      <c r="M12" s="56" t="str">
        <f>IF(ISBLANK(A12),"",$J$6)</f>
        <v/>
      </c>
      <c r="N12" s="55" t="str">
        <f>IF(H12&gt;0,L12*M12,"")</f>
        <v/>
      </c>
      <c r="O12" s="62" t="str">
        <f t="shared" ref="O12:O55" si="1">IF(H12="","",IF(G12="TA",N12/7.7/$J$5,IF(G12="EA",N12/7.7,IF(G12="ZA",N12/7.7/2,""))))</f>
        <v/>
      </c>
    </row>
    <row r="13" spans="1:17" x14ac:dyDescent="0.2">
      <c r="A13" s="24"/>
      <c r="B13" s="91"/>
      <c r="C13" s="91"/>
      <c r="D13" s="91"/>
      <c r="E13" s="92"/>
      <c r="F13" s="111"/>
      <c r="G13" s="25"/>
      <c r="H13" s="111"/>
      <c r="I13" s="80"/>
      <c r="J13" s="27"/>
      <c r="K13" s="54" t="str">
        <f t="shared" ref="K13:K55" si="2">IF(J13&gt;0,1/J13,"")</f>
        <v/>
      </c>
      <c r="L13" s="55" t="str">
        <f t="shared" si="0"/>
        <v/>
      </c>
      <c r="M13" s="56" t="str">
        <f t="shared" ref="M13:M55" si="3">IF(ISBLANK(A13),"",$J$6)</f>
        <v/>
      </c>
      <c r="N13" s="55" t="str">
        <f t="shared" ref="N13:N55" si="4">IF(H13&gt;0,L13*M13,"")</f>
        <v/>
      </c>
      <c r="O13" s="62" t="str">
        <f t="shared" si="1"/>
        <v/>
      </c>
    </row>
    <row r="14" spans="1:17" hidden="1" x14ac:dyDescent="0.2">
      <c r="A14" s="24"/>
      <c r="B14" s="91"/>
      <c r="C14" s="91"/>
      <c r="D14" s="91"/>
      <c r="E14" s="91"/>
      <c r="F14" s="111"/>
      <c r="G14" s="25"/>
      <c r="H14" s="111"/>
      <c r="I14" s="78"/>
      <c r="J14" s="26"/>
      <c r="K14" s="54" t="str">
        <f t="shared" si="2"/>
        <v/>
      </c>
      <c r="L14" s="55" t="str">
        <f t="shared" si="0"/>
        <v/>
      </c>
      <c r="M14" s="56" t="str">
        <f t="shared" si="3"/>
        <v/>
      </c>
      <c r="N14" s="55" t="str">
        <f t="shared" si="4"/>
        <v/>
      </c>
      <c r="O14" s="62" t="str">
        <f t="shared" si="1"/>
        <v/>
      </c>
    </row>
    <row r="15" spans="1:17" hidden="1" x14ac:dyDescent="0.2">
      <c r="A15" s="24"/>
      <c r="B15" s="91"/>
      <c r="C15" s="91"/>
      <c r="D15" s="91"/>
      <c r="E15" s="92"/>
      <c r="F15" s="111"/>
      <c r="G15" s="25"/>
      <c r="H15" s="111"/>
      <c r="I15" s="80"/>
      <c r="J15" s="57"/>
      <c r="K15" s="54" t="str">
        <f t="shared" si="2"/>
        <v/>
      </c>
      <c r="L15" s="55" t="str">
        <f t="shared" si="0"/>
        <v/>
      </c>
      <c r="M15" s="56" t="str">
        <f t="shared" si="3"/>
        <v/>
      </c>
      <c r="N15" s="55" t="str">
        <f t="shared" si="4"/>
        <v/>
      </c>
      <c r="O15" s="62" t="str">
        <f t="shared" si="1"/>
        <v/>
      </c>
    </row>
    <row r="16" spans="1:17" x14ac:dyDescent="0.2">
      <c r="A16" s="24"/>
      <c r="B16" s="91"/>
      <c r="C16" s="91"/>
      <c r="D16" s="91"/>
      <c r="E16" s="92"/>
      <c r="F16" s="111"/>
      <c r="G16" s="25"/>
      <c r="H16" s="111"/>
      <c r="I16" s="80"/>
      <c r="J16" s="57"/>
      <c r="K16" s="54" t="str">
        <f t="shared" si="2"/>
        <v/>
      </c>
      <c r="L16" s="55" t="str">
        <f t="shared" si="0"/>
        <v/>
      </c>
      <c r="M16" s="56" t="str">
        <f t="shared" si="3"/>
        <v/>
      </c>
      <c r="N16" s="55" t="str">
        <f t="shared" si="4"/>
        <v/>
      </c>
      <c r="O16" s="62" t="str">
        <f t="shared" si="1"/>
        <v/>
      </c>
    </row>
    <row r="17" spans="1:15" x14ac:dyDescent="0.2">
      <c r="A17" s="24"/>
      <c r="B17" s="91"/>
      <c r="C17" s="91"/>
      <c r="D17" s="91"/>
      <c r="E17" s="92"/>
      <c r="F17" s="111"/>
      <c r="G17" s="25"/>
      <c r="H17" s="111"/>
      <c r="I17" s="80"/>
      <c r="J17" s="27"/>
      <c r="K17" s="54" t="str">
        <f t="shared" si="2"/>
        <v/>
      </c>
      <c r="L17" s="55" t="str">
        <f t="shared" si="0"/>
        <v/>
      </c>
      <c r="M17" s="56" t="str">
        <f t="shared" si="3"/>
        <v/>
      </c>
      <c r="N17" s="55" t="str">
        <f t="shared" si="4"/>
        <v/>
      </c>
      <c r="O17" s="62" t="str">
        <f t="shared" si="1"/>
        <v/>
      </c>
    </row>
    <row r="18" spans="1:15" x14ac:dyDescent="0.2">
      <c r="A18" s="24"/>
      <c r="B18" s="91"/>
      <c r="C18" s="91"/>
      <c r="D18" s="91"/>
      <c r="E18" s="92"/>
      <c r="F18" s="111"/>
      <c r="G18" s="25"/>
      <c r="H18" s="112"/>
      <c r="I18" s="80"/>
      <c r="J18" s="27"/>
      <c r="K18" s="54" t="str">
        <f t="shared" si="2"/>
        <v/>
      </c>
      <c r="L18" s="55" t="str">
        <f t="shared" si="0"/>
        <v/>
      </c>
      <c r="M18" s="56" t="str">
        <f t="shared" si="3"/>
        <v/>
      </c>
      <c r="N18" s="55" t="str">
        <f t="shared" si="4"/>
        <v/>
      </c>
      <c r="O18" s="62" t="str">
        <f t="shared" si="1"/>
        <v/>
      </c>
    </row>
    <row r="19" spans="1:15" x14ac:dyDescent="0.2">
      <c r="A19" s="24"/>
      <c r="B19" s="91"/>
      <c r="C19" s="91"/>
      <c r="D19" s="91"/>
      <c r="E19" s="91"/>
      <c r="F19" s="111"/>
      <c r="G19" s="25"/>
      <c r="H19" s="111"/>
      <c r="I19" s="78"/>
      <c r="J19" s="24"/>
      <c r="K19" s="54" t="str">
        <f t="shared" si="2"/>
        <v/>
      </c>
      <c r="L19" s="55" t="str">
        <f t="shared" si="0"/>
        <v/>
      </c>
      <c r="M19" s="56" t="str">
        <f t="shared" si="3"/>
        <v/>
      </c>
      <c r="N19" s="55" t="str">
        <f t="shared" si="4"/>
        <v/>
      </c>
      <c r="O19" s="62" t="str">
        <f t="shared" si="1"/>
        <v/>
      </c>
    </row>
    <row r="20" spans="1:15" x14ac:dyDescent="0.2">
      <c r="A20" s="24"/>
      <c r="B20" s="91"/>
      <c r="C20" s="91"/>
      <c r="D20" s="91"/>
      <c r="E20" s="91"/>
      <c r="F20" s="111"/>
      <c r="G20" s="25"/>
      <c r="H20" s="111"/>
      <c r="I20" s="78"/>
      <c r="J20" s="24"/>
      <c r="K20" s="54" t="str">
        <f t="shared" si="2"/>
        <v/>
      </c>
      <c r="L20" s="55" t="str">
        <f t="shared" si="0"/>
        <v/>
      </c>
      <c r="M20" s="56" t="str">
        <f t="shared" si="3"/>
        <v/>
      </c>
      <c r="N20" s="55" t="str">
        <f t="shared" si="4"/>
        <v/>
      </c>
      <c r="O20" s="62" t="str">
        <f t="shared" si="1"/>
        <v/>
      </c>
    </row>
    <row r="21" spans="1:15" hidden="1" x14ac:dyDescent="0.2">
      <c r="A21" s="24"/>
      <c r="B21" s="91"/>
      <c r="C21" s="91"/>
      <c r="D21" s="91"/>
      <c r="E21" s="91"/>
      <c r="F21" s="111"/>
      <c r="G21" s="25"/>
      <c r="H21" s="111"/>
      <c r="I21" s="78"/>
      <c r="J21" s="24"/>
      <c r="K21" s="54" t="str">
        <f t="shared" si="2"/>
        <v/>
      </c>
      <c r="L21" s="55" t="str">
        <f t="shared" si="0"/>
        <v/>
      </c>
      <c r="M21" s="56" t="str">
        <f t="shared" si="3"/>
        <v/>
      </c>
      <c r="N21" s="55" t="str">
        <f t="shared" si="4"/>
        <v/>
      </c>
      <c r="O21" s="62" t="str">
        <f t="shared" si="1"/>
        <v/>
      </c>
    </row>
    <row r="22" spans="1:15" x14ac:dyDescent="0.2">
      <c r="A22" s="24"/>
      <c r="B22" s="91"/>
      <c r="C22" s="91"/>
      <c r="D22" s="91"/>
      <c r="E22" s="91"/>
      <c r="F22" s="111"/>
      <c r="G22" s="25"/>
      <c r="H22" s="111"/>
      <c r="I22" s="78"/>
      <c r="J22" s="24"/>
      <c r="K22" s="54" t="str">
        <f t="shared" si="2"/>
        <v/>
      </c>
      <c r="L22" s="55" t="str">
        <f t="shared" si="0"/>
        <v/>
      </c>
      <c r="M22" s="56" t="str">
        <f t="shared" si="3"/>
        <v/>
      </c>
      <c r="N22" s="55" t="str">
        <f t="shared" si="4"/>
        <v/>
      </c>
      <c r="O22" s="62" t="str">
        <f t="shared" si="1"/>
        <v/>
      </c>
    </row>
    <row r="23" spans="1:15" x14ac:dyDescent="0.2">
      <c r="A23" s="24"/>
      <c r="B23" s="91"/>
      <c r="C23" s="91"/>
      <c r="D23" s="91"/>
      <c r="E23" s="91"/>
      <c r="F23" s="111"/>
      <c r="G23" s="25"/>
      <c r="H23" s="111"/>
      <c r="I23" s="78"/>
      <c r="J23" s="24"/>
      <c r="K23" s="54" t="str">
        <f t="shared" si="2"/>
        <v/>
      </c>
      <c r="L23" s="55" t="str">
        <f t="shared" si="0"/>
        <v/>
      </c>
      <c r="M23" s="56" t="str">
        <f t="shared" si="3"/>
        <v/>
      </c>
      <c r="N23" s="55" t="str">
        <f t="shared" si="4"/>
        <v/>
      </c>
      <c r="O23" s="62" t="str">
        <f t="shared" si="1"/>
        <v/>
      </c>
    </row>
    <row r="24" spans="1:15" x14ac:dyDescent="0.2">
      <c r="A24" s="36"/>
      <c r="B24" s="60"/>
      <c r="C24" s="60"/>
      <c r="D24" s="91"/>
      <c r="E24" s="91"/>
      <c r="F24" s="111"/>
      <c r="G24" s="25"/>
      <c r="H24" s="111"/>
      <c r="I24" s="78"/>
      <c r="J24" s="24"/>
      <c r="K24" s="54" t="str">
        <f t="shared" si="2"/>
        <v/>
      </c>
      <c r="L24" s="55" t="str">
        <f t="shared" si="0"/>
        <v/>
      </c>
      <c r="M24" s="56" t="str">
        <f t="shared" si="3"/>
        <v/>
      </c>
      <c r="N24" s="55" t="str">
        <f t="shared" si="4"/>
        <v/>
      </c>
      <c r="O24" s="62" t="str">
        <f t="shared" si="1"/>
        <v/>
      </c>
    </row>
    <row r="25" spans="1:15" x14ac:dyDescent="0.2">
      <c r="A25" s="24"/>
      <c r="B25" s="91"/>
      <c r="C25" s="91"/>
      <c r="D25" s="91"/>
      <c r="E25" s="91"/>
      <c r="F25" s="111"/>
      <c r="G25" s="25"/>
      <c r="H25" s="111"/>
      <c r="I25" s="78"/>
      <c r="J25" s="24"/>
      <c r="K25" s="54" t="str">
        <f t="shared" si="2"/>
        <v/>
      </c>
      <c r="L25" s="55" t="str">
        <f t="shared" si="0"/>
        <v/>
      </c>
      <c r="M25" s="56" t="str">
        <f t="shared" si="3"/>
        <v/>
      </c>
      <c r="N25" s="55" t="str">
        <f t="shared" si="4"/>
        <v/>
      </c>
      <c r="O25" s="62" t="str">
        <f t="shared" si="1"/>
        <v/>
      </c>
    </row>
    <row r="26" spans="1:15" x14ac:dyDescent="0.2">
      <c r="A26" s="24"/>
      <c r="B26" s="91"/>
      <c r="C26" s="91"/>
      <c r="D26" s="91"/>
      <c r="E26" s="91"/>
      <c r="F26" s="111"/>
      <c r="G26" s="25"/>
      <c r="H26" s="111"/>
      <c r="I26" s="78"/>
      <c r="J26" s="24"/>
      <c r="K26" s="54" t="str">
        <f t="shared" si="2"/>
        <v/>
      </c>
      <c r="L26" s="55" t="str">
        <f t="shared" si="0"/>
        <v/>
      </c>
      <c r="M26" s="56" t="str">
        <f t="shared" si="3"/>
        <v/>
      </c>
      <c r="N26" s="55" t="str">
        <f t="shared" si="4"/>
        <v/>
      </c>
      <c r="O26" s="62" t="str">
        <f t="shared" si="1"/>
        <v/>
      </c>
    </row>
    <row r="27" spans="1:15" x14ac:dyDescent="0.2">
      <c r="A27" s="36"/>
      <c r="B27" s="60"/>
      <c r="C27" s="60"/>
      <c r="D27" s="91"/>
      <c r="E27" s="91"/>
      <c r="F27" s="111"/>
      <c r="G27" s="25"/>
      <c r="H27" s="111"/>
      <c r="I27" s="78"/>
      <c r="J27" s="24"/>
      <c r="K27" s="54" t="str">
        <f t="shared" si="2"/>
        <v/>
      </c>
      <c r="L27" s="55" t="str">
        <f t="shared" si="0"/>
        <v/>
      </c>
      <c r="M27" s="56" t="str">
        <f t="shared" si="3"/>
        <v/>
      </c>
      <c r="N27" s="55" t="str">
        <f t="shared" si="4"/>
        <v/>
      </c>
      <c r="O27" s="62" t="str">
        <f t="shared" si="1"/>
        <v/>
      </c>
    </row>
    <row r="28" spans="1:15" x14ac:dyDescent="0.2">
      <c r="A28" s="24"/>
      <c r="B28" s="91"/>
      <c r="C28" s="91"/>
      <c r="D28" s="91"/>
      <c r="E28" s="91"/>
      <c r="F28" s="111"/>
      <c r="G28" s="25"/>
      <c r="H28" s="111"/>
      <c r="I28" s="78"/>
      <c r="J28" s="24"/>
      <c r="K28" s="54" t="str">
        <f t="shared" si="2"/>
        <v/>
      </c>
      <c r="L28" s="55" t="str">
        <f t="shared" si="0"/>
        <v/>
      </c>
      <c r="M28" s="56" t="str">
        <f t="shared" si="3"/>
        <v/>
      </c>
      <c r="N28" s="55" t="str">
        <f t="shared" si="4"/>
        <v/>
      </c>
      <c r="O28" s="62" t="str">
        <f t="shared" si="1"/>
        <v/>
      </c>
    </row>
    <row r="29" spans="1:15" x14ac:dyDescent="0.2">
      <c r="A29" s="24"/>
      <c r="B29" s="91"/>
      <c r="C29" s="91"/>
      <c r="D29" s="91"/>
      <c r="E29" s="91"/>
      <c r="F29" s="111"/>
      <c r="G29" s="25"/>
      <c r="H29" s="113"/>
      <c r="I29" s="78"/>
      <c r="J29" s="24"/>
      <c r="K29" s="54" t="str">
        <f t="shared" si="2"/>
        <v/>
      </c>
      <c r="L29" s="55" t="str">
        <f t="shared" si="0"/>
        <v/>
      </c>
      <c r="M29" s="56" t="str">
        <f t="shared" si="3"/>
        <v/>
      </c>
      <c r="N29" s="55" t="str">
        <f t="shared" si="4"/>
        <v/>
      </c>
      <c r="O29" s="62" t="str">
        <f t="shared" si="1"/>
        <v/>
      </c>
    </row>
    <row r="30" spans="1:15" x14ac:dyDescent="0.2">
      <c r="A30" s="24"/>
      <c r="B30" s="91"/>
      <c r="C30" s="91"/>
      <c r="D30" s="91"/>
      <c r="E30" s="91"/>
      <c r="F30" s="111"/>
      <c r="G30" s="25"/>
      <c r="H30" s="113"/>
      <c r="I30" s="78"/>
      <c r="J30" s="24"/>
      <c r="K30" s="54" t="str">
        <f t="shared" si="2"/>
        <v/>
      </c>
      <c r="L30" s="55" t="str">
        <f t="shared" si="0"/>
        <v/>
      </c>
      <c r="M30" s="56" t="str">
        <f t="shared" si="3"/>
        <v/>
      </c>
      <c r="N30" s="55" t="str">
        <f t="shared" si="4"/>
        <v/>
      </c>
      <c r="O30" s="62" t="str">
        <f t="shared" si="1"/>
        <v/>
      </c>
    </row>
    <row r="31" spans="1:15" x14ac:dyDescent="0.2">
      <c r="A31" s="24"/>
      <c r="B31" s="91"/>
      <c r="C31" s="91"/>
      <c r="D31" s="91"/>
      <c r="E31" s="91"/>
      <c r="F31" s="111"/>
      <c r="G31" s="25"/>
      <c r="H31" s="111"/>
      <c r="I31" s="78"/>
      <c r="J31" s="24"/>
      <c r="K31" s="54" t="str">
        <f t="shared" si="2"/>
        <v/>
      </c>
      <c r="L31" s="55" t="str">
        <f t="shared" si="0"/>
        <v/>
      </c>
      <c r="M31" s="56" t="str">
        <f t="shared" si="3"/>
        <v/>
      </c>
      <c r="N31" s="55" t="str">
        <f t="shared" si="4"/>
        <v/>
      </c>
      <c r="O31" s="62" t="str">
        <f t="shared" si="1"/>
        <v/>
      </c>
    </row>
    <row r="32" spans="1:15" x14ac:dyDescent="0.2">
      <c r="A32" s="24"/>
      <c r="B32" s="91"/>
      <c r="C32" s="91"/>
      <c r="D32" s="91"/>
      <c r="E32" s="91"/>
      <c r="F32" s="111"/>
      <c r="G32" s="25"/>
      <c r="H32" s="111"/>
      <c r="I32" s="78"/>
      <c r="J32" s="24"/>
      <c r="K32" s="54" t="str">
        <f t="shared" si="2"/>
        <v/>
      </c>
      <c r="L32" s="55" t="str">
        <f t="shared" si="0"/>
        <v/>
      </c>
      <c r="M32" s="56" t="str">
        <f t="shared" si="3"/>
        <v/>
      </c>
      <c r="N32" s="55" t="str">
        <f t="shared" si="4"/>
        <v/>
      </c>
      <c r="O32" s="62" t="str">
        <f t="shared" si="1"/>
        <v/>
      </c>
    </row>
    <row r="33" spans="1:15" x14ac:dyDescent="0.2">
      <c r="A33" s="24"/>
      <c r="B33" s="91"/>
      <c r="C33" s="91"/>
      <c r="D33" s="91"/>
      <c r="E33" s="91"/>
      <c r="F33" s="111"/>
      <c r="G33" s="25"/>
      <c r="H33" s="111"/>
      <c r="I33" s="78"/>
      <c r="J33" s="24"/>
      <c r="K33" s="54" t="str">
        <f t="shared" si="2"/>
        <v/>
      </c>
      <c r="L33" s="55" t="str">
        <f t="shared" si="0"/>
        <v/>
      </c>
      <c r="M33" s="56" t="str">
        <f t="shared" si="3"/>
        <v/>
      </c>
      <c r="N33" s="55" t="str">
        <f t="shared" si="4"/>
        <v/>
      </c>
      <c r="O33" s="62" t="str">
        <f t="shared" si="1"/>
        <v/>
      </c>
    </row>
    <row r="34" spans="1:15" x14ac:dyDescent="0.2">
      <c r="A34" s="24"/>
      <c r="B34" s="91"/>
      <c r="C34" s="91"/>
      <c r="D34" s="91"/>
      <c r="E34" s="91"/>
      <c r="F34" s="111"/>
      <c r="G34" s="25"/>
      <c r="H34" s="111"/>
      <c r="I34" s="78"/>
      <c r="J34" s="24"/>
      <c r="K34" s="54" t="str">
        <f t="shared" si="2"/>
        <v/>
      </c>
      <c r="L34" s="55" t="str">
        <f t="shared" si="0"/>
        <v/>
      </c>
      <c r="M34" s="56" t="str">
        <f t="shared" si="3"/>
        <v/>
      </c>
      <c r="N34" s="55" t="str">
        <f t="shared" si="4"/>
        <v/>
      </c>
      <c r="O34" s="62" t="str">
        <f t="shared" si="1"/>
        <v/>
      </c>
    </row>
    <row r="35" spans="1:15" x14ac:dyDescent="0.2">
      <c r="A35" s="24"/>
      <c r="B35" s="91"/>
      <c r="C35" s="91"/>
      <c r="D35" s="91"/>
      <c r="E35" s="91"/>
      <c r="F35" s="111"/>
      <c r="G35" s="25"/>
      <c r="H35" s="111"/>
      <c r="I35" s="78"/>
      <c r="J35" s="24"/>
      <c r="K35" s="54" t="str">
        <f t="shared" si="2"/>
        <v/>
      </c>
      <c r="L35" s="55" t="str">
        <f t="shared" si="0"/>
        <v/>
      </c>
      <c r="M35" s="56" t="str">
        <f t="shared" si="3"/>
        <v/>
      </c>
      <c r="N35" s="55" t="str">
        <f t="shared" si="4"/>
        <v/>
      </c>
      <c r="O35" s="62" t="str">
        <f t="shared" si="1"/>
        <v/>
      </c>
    </row>
    <row r="36" spans="1:15" x14ac:dyDescent="0.2">
      <c r="A36" s="24"/>
      <c r="B36" s="91"/>
      <c r="C36" s="91"/>
      <c r="D36" s="91"/>
      <c r="E36" s="91"/>
      <c r="F36" s="111"/>
      <c r="G36" s="25"/>
      <c r="H36" s="111"/>
      <c r="I36" s="78"/>
      <c r="J36" s="24"/>
      <c r="K36" s="54" t="str">
        <f t="shared" si="2"/>
        <v/>
      </c>
      <c r="L36" s="55" t="str">
        <f t="shared" si="0"/>
        <v/>
      </c>
      <c r="M36" s="56" t="str">
        <f t="shared" si="3"/>
        <v/>
      </c>
      <c r="N36" s="55" t="str">
        <f t="shared" si="4"/>
        <v/>
      </c>
      <c r="O36" s="62" t="str">
        <f t="shared" si="1"/>
        <v/>
      </c>
    </row>
    <row r="37" spans="1:15" x14ac:dyDescent="0.2">
      <c r="A37" s="24"/>
      <c r="B37" s="91"/>
      <c r="C37" s="91"/>
      <c r="D37" s="91"/>
      <c r="E37" s="91"/>
      <c r="F37" s="111"/>
      <c r="G37" s="25"/>
      <c r="H37" s="111"/>
      <c r="I37" s="78"/>
      <c r="J37" s="24"/>
      <c r="K37" s="54" t="str">
        <f t="shared" si="2"/>
        <v/>
      </c>
      <c r="L37" s="55" t="str">
        <f t="shared" si="0"/>
        <v/>
      </c>
      <c r="M37" s="56" t="str">
        <f t="shared" si="3"/>
        <v/>
      </c>
      <c r="N37" s="55" t="str">
        <f t="shared" si="4"/>
        <v/>
      </c>
      <c r="O37" s="62" t="str">
        <f t="shared" si="1"/>
        <v/>
      </c>
    </row>
    <row r="38" spans="1:15" x14ac:dyDescent="0.2">
      <c r="A38" s="24"/>
      <c r="B38" s="91"/>
      <c r="C38" s="91"/>
      <c r="D38" s="91"/>
      <c r="E38" s="91"/>
      <c r="F38" s="111"/>
      <c r="G38" s="25"/>
      <c r="H38" s="111"/>
      <c r="I38" s="78"/>
      <c r="J38" s="24"/>
      <c r="K38" s="54" t="str">
        <f t="shared" si="2"/>
        <v/>
      </c>
      <c r="L38" s="55" t="str">
        <f t="shared" si="0"/>
        <v/>
      </c>
      <c r="M38" s="56" t="str">
        <f t="shared" si="3"/>
        <v/>
      </c>
      <c r="N38" s="55" t="str">
        <f t="shared" si="4"/>
        <v/>
      </c>
      <c r="O38" s="62" t="str">
        <f t="shared" si="1"/>
        <v/>
      </c>
    </row>
    <row r="39" spans="1:15" x14ac:dyDescent="0.2">
      <c r="A39" s="24"/>
      <c r="B39" s="91"/>
      <c r="C39" s="91"/>
      <c r="D39" s="91"/>
      <c r="E39" s="91"/>
      <c r="F39" s="111"/>
      <c r="G39" s="25"/>
      <c r="H39" s="111"/>
      <c r="I39" s="78"/>
      <c r="J39" s="24"/>
      <c r="K39" s="54" t="str">
        <f t="shared" si="2"/>
        <v/>
      </c>
      <c r="L39" s="55" t="str">
        <f t="shared" si="0"/>
        <v/>
      </c>
      <c r="M39" s="56" t="str">
        <f t="shared" si="3"/>
        <v/>
      </c>
      <c r="N39" s="55" t="str">
        <f t="shared" si="4"/>
        <v/>
      </c>
      <c r="O39" s="62" t="str">
        <f t="shared" si="1"/>
        <v/>
      </c>
    </row>
    <row r="40" spans="1:15" x14ac:dyDescent="0.2">
      <c r="A40" s="24"/>
      <c r="B40" s="91"/>
      <c r="C40" s="91"/>
      <c r="D40" s="91"/>
      <c r="E40" s="91"/>
      <c r="F40" s="111"/>
      <c r="G40" s="25"/>
      <c r="H40" s="111"/>
      <c r="I40" s="78"/>
      <c r="J40" s="24"/>
      <c r="K40" s="54" t="str">
        <f t="shared" si="2"/>
        <v/>
      </c>
      <c r="L40" s="55" t="str">
        <f t="shared" si="0"/>
        <v/>
      </c>
      <c r="M40" s="56" t="str">
        <f t="shared" si="3"/>
        <v/>
      </c>
      <c r="N40" s="55" t="str">
        <f t="shared" si="4"/>
        <v/>
      </c>
      <c r="O40" s="62" t="str">
        <f t="shared" si="1"/>
        <v/>
      </c>
    </row>
    <row r="41" spans="1:15" x14ac:dyDescent="0.2">
      <c r="A41" s="24"/>
      <c r="B41" s="91"/>
      <c r="C41" s="91"/>
      <c r="D41" s="91"/>
      <c r="E41" s="91"/>
      <c r="F41" s="111"/>
      <c r="G41" s="25"/>
      <c r="H41" s="111"/>
      <c r="I41" s="78"/>
      <c r="J41" s="24"/>
      <c r="K41" s="54" t="str">
        <f t="shared" si="2"/>
        <v/>
      </c>
      <c r="L41" s="55" t="str">
        <f t="shared" si="0"/>
        <v/>
      </c>
      <c r="M41" s="56" t="str">
        <f t="shared" si="3"/>
        <v/>
      </c>
      <c r="N41" s="55" t="str">
        <f t="shared" si="4"/>
        <v/>
      </c>
      <c r="O41" s="62" t="str">
        <f t="shared" si="1"/>
        <v/>
      </c>
    </row>
    <row r="42" spans="1:15" x14ac:dyDescent="0.2">
      <c r="A42" s="24"/>
      <c r="B42" s="91"/>
      <c r="C42" s="91"/>
      <c r="D42" s="91"/>
      <c r="E42" s="91"/>
      <c r="F42" s="111"/>
      <c r="G42" s="25"/>
      <c r="H42" s="111"/>
      <c r="I42" s="78"/>
      <c r="J42" s="24"/>
      <c r="K42" s="54" t="str">
        <f t="shared" si="2"/>
        <v/>
      </c>
      <c r="L42" s="55" t="str">
        <f t="shared" si="0"/>
        <v/>
      </c>
      <c r="M42" s="56" t="str">
        <f t="shared" si="3"/>
        <v/>
      </c>
      <c r="N42" s="55" t="str">
        <f t="shared" si="4"/>
        <v/>
      </c>
      <c r="O42" s="62" t="str">
        <f t="shared" si="1"/>
        <v/>
      </c>
    </row>
    <row r="43" spans="1:15" x14ac:dyDescent="0.2">
      <c r="A43" s="24"/>
      <c r="B43" s="91"/>
      <c r="C43" s="91"/>
      <c r="D43" s="91"/>
      <c r="E43" s="91"/>
      <c r="F43" s="111"/>
      <c r="G43" s="25"/>
      <c r="H43" s="111"/>
      <c r="I43" s="78"/>
      <c r="J43" s="24"/>
      <c r="K43" s="54" t="str">
        <f t="shared" si="2"/>
        <v/>
      </c>
      <c r="L43" s="55" t="str">
        <f t="shared" si="0"/>
        <v/>
      </c>
      <c r="M43" s="56" t="str">
        <f t="shared" si="3"/>
        <v/>
      </c>
      <c r="N43" s="55" t="str">
        <f t="shared" si="4"/>
        <v/>
      </c>
      <c r="O43" s="62" t="str">
        <f t="shared" si="1"/>
        <v/>
      </c>
    </row>
    <row r="44" spans="1:15" x14ac:dyDescent="0.2">
      <c r="A44" s="24"/>
      <c r="B44" s="91"/>
      <c r="C44" s="91"/>
      <c r="D44" s="91"/>
      <c r="E44" s="91"/>
      <c r="F44" s="111"/>
      <c r="G44" s="25"/>
      <c r="H44" s="111"/>
      <c r="I44" s="78"/>
      <c r="J44" s="24"/>
      <c r="K44" s="54" t="str">
        <f t="shared" si="2"/>
        <v/>
      </c>
      <c r="L44" s="55" t="str">
        <f t="shared" si="0"/>
        <v/>
      </c>
      <c r="M44" s="56" t="str">
        <f t="shared" si="3"/>
        <v/>
      </c>
      <c r="N44" s="55" t="str">
        <f t="shared" si="4"/>
        <v/>
      </c>
      <c r="O44" s="62" t="str">
        <f t="shared" si="1"/>
        <v/>
      </c>
    </row>
    <row r="45" spans="1:15" x14ac:dyDescent="0.2">
      <c r="A45" s="24"/>
      <c r="B45" s="91"/>
      <c r="C45" s="91"/>
      <c r="D45" s="91"/>
      <c r="E45" s="91"/>
      <c r="F45" s="111"/>
      <c r="G45" s="25"/>
      <c r="H45" s="111"/>
      <c r="I45" s="78"/>
      <c r="J45" s="24"/>
      <c r="K45" s="54" t="str">
        <f t="shared" si="2"/>
        <v/>
      </c>
      <c r="L45" s="55" t="str">
        <f t="shared" si="0"/>
        <v/>
      </c>
      <c r="M45" s="56" t="str">
        <f t="shared" si="3"/>
        <v/>
      </c>
      <c r="N45" s="55" t="str">
        <f t="shared" si="4"/>
        <v/>
      </c>
      <c r="O45" s="62" t="str">
        <f t="shared" si="1"/>
        <v/>
      </c>
    </row>
    <row r="46" spans="1:15" x14ac:dyDescent="0.2">
      <c r="A46" s="24"/>
      <c r="B46" s="91"/>
      <c r="C46" s="91"/>
      <c r="D46" s="91"/>
      <c r="E46" s="91"/>
      <c r="F46" s="111"/>
      <c r="G46" s="25"/>
      <c r="H46" s="111"/>
      <c r="I46" s="78"/>
      <c r="J46" s="24"/>
      <c r="K46" s="54" t="str">
        <f t="shared" si="2"/>
        <v/>
      </c>
      <c r="L46" s="55" t="str">
        <f t="shared" si="0"/>
        <v/>
      </c>
      <c r="M46" s="56" t="str">
        <f t="shared" si="3"/>
        <v/>
      </c>
      <c r="N46" s="55" t="str">
        <f t="shared" si="4"/>
        <v/>
      </c>
      <c r="O46" s="62" t="str">
        <f t="shared" si="1"/>
        <v/>
      </c>
    </row>
    <row r="47" spans="1:15" x14ac:dyDescent="0.2">
      <c r="A47" s="24"/>
      <c r="B47" s="91"/>
      <c r="C47" s="91"/>
      <c r="D47" s="91"/>
      <c r="E47" s="91"/>
      <c r="F47" s="111"/>
      <c r="G47" s="25"/>
      <c r="H47" s="111"/>
      <c r="I47" s="78"/>
      <c r="J47" s="24"/>
      <c r="K47" s="54" t="str">
        <f t="shared" si="2"/>
        <v/>
      </c>
      <c r="L47" s="55" t="str">
        <f t="shared" si="0"/>
        <v/>
      </c>
      <c r="M47" s="56" t="str">
        <f t="shared" si="3"/>
        <v/>
      </c>
      <c r="N47" s="55" t="str">
        <f t="shared" si="4"/>
        <v/>
      </c>
      <c r="O47" s="62" t="str">
        <f t="shared" si="1"/>
        <v/>
      </c>
    </row>
    <row r="48" spans="1:15" x14ac:dyDescent="0.2">
      <c r="A48" s="24"/>
      <c r="B48" s="91"/>
      <c r="C48" s="91"/>
      <c r="D48" s="91"/>
      <c r="E48" s="91"/>
      <c r="F48" s="111"/>
      <c r="G48" s="25"/>
      <c r="H48" s="111"/>
      <c r="I48" s="78"/>
      <c r="J48" s="24"/>
      <c r="K48" s="54" t="str">
        <f t="shared" si="2"/>
        <v/>
      </c>
      <c r="L48" s="55" t="str">
        <f t="shared" si="0"/>
        <v/>
      </c>
      <c r="M48" s="56" t="str">
        <f t="shared" si="3"/>
        <v/>
      </c>
      <c r="N48" s="55" t="str">
        <f t="shared" si="4"/>
        <v/>
      </c>
      <c r="O48" s="62" t="str">
        <f t="shared" si="1"/>
        <v/>
      </c>
    </row>
    <row r="49" spans="1:15" x14ac:dyDescent="0.2">
      <c r="A49" s="24"/>
      <c r="B49" s="91"/>
      <c r="C49" s="91"/>
      <c r="D49" s="91"/>
      <c r="E49" s="91"/>
      <c r="F49" s="111"/>
      <c r="G49" s="25"/>
      <c r="H49" s="111"/>
      <c r="I49" s="78"/>
      <c r="J49" s="24"/>
      <c r="K49" s="54" t="str">
        <f t="shared" si="2"/>
        <v/>
      </c>
      <c r="L49" s="55" t="str">
        <f t="shared" si="0"/>
        <v/>
      </c>
      <c r="M49" s="56" t="str">
        <f t="shared" si="3"/>
        <v/>
      </c>
      <c r="N49" s="55" t="str">
        <f t="shared" si="4"/>
        <v/>
      </c>
      <c r="O49" s="62" t="str">
        <f t="shared" si="1"/>
        <v/>
      </c>
    </row>
    <row r="50" spans="1:15" x14ac:dyDescent="0.2">
      <c r="A50" s="24"/>
      <c r="B50" s="91"/>
      <c r="C50" s="91"/>
      <c r="D50" s="91"/>
      <c r="E50" s="91"/>
      <c r="F50" s="111"/>
      <c r="G50" s="25"/>
      <c r="H50" s="111"/>
      <c r="I50" s="78"/>
      <c r="J50" s="24"/>
      <c r="K50" s="54" t="str">
        <f t="shared" si="2"/>
        <v/>
      </c>
      <c r="L50" s="55" t="str">
        <f t="shared" si="0"/>
        <v/>
      </c>
      <c r="M50" s="56" t="str">
        <f t="shared" si="3"/>
        <v/>
      </c>
      <c r="N50" s="55" t="str">
        <f t="shared" si="4"/>
        <v/>
      </c>
      <c r="O50" s="62" t="str">
        <f t="shared" si="1"/>
        <v/>
      </c>
    </row>
    <row r="51" spans="1:15" x14ac:dyDescent="0.2">
      <c r="A51" s="24"/>
      <c r="B51" s="91"/>
      <c r="C51" s="91"/>
      <c r="D51" s="91"/>
      <c r="E51" s="91"/>
      <c r="F51" s="111"/>
      <c r="G51" s="25"/>
      <c r="H51" s="111"/>
      <c r="I51" s="78"/>
      <c r="J51" s="24"/>
      <c r="K51" s="54" t="str">
        <f t="shared" si="2"/>
        <v/>
      </c>
      <c r="L51" s="55" t="str">
        <f t="shared" si="0"/>
        <v/>
      </c>
      <c r="M51" s="56" t="str">
        <f t="shared" si="3"/>
        <v/>
      </c>
      <c r="N51" s="55" t="str">
        <f t="shared" si="4"/>
        <v/>
      </c>
      <c r="O51" s="62" t="str">
        <f t="shared" si="1"/>
        <v/>
      </c>
    </row>
    <row r="52" spans="1:15" x14ac:dyDescent="0.2">
      <c r="A52" s="24"/>
      <c r="B52" s="24"/>
      <c r="C52" s="24"/>
      <c r="D52" s="24"/>
      <c r="E52" s="60"/>
      <c r="F52" s="111"/>
      <c r="G52" s="25"/>
      <c r="H52" s="111"/>
      <c r="I52" s="78"/>
      <c r="J52" s="24"/>
      <c r="K52" s="54" t="str">
        <f t="shared" si="2"/>
        <v/>
      </c>
      <c r="L52" s="55" t="str">
        <f t="shared" si="0"/>
        <v/>
      </c>
      <c r="M52" s="56" t="str">
        <f t="shared" si="3"/>
        <v/>
      </c>
      <c r="N52" s="55" t="str">
        <f t="shared" si="4"/>
        <v/>
      </c>
      <c r="O52" s="62" t="str">
        <f t="shared" si="1"/>
        <v/>
      </c>
    </row>
    <row r="53" spans="1:15" x14ac:dyDescent="0.2">
      <c r="A53" s="24"/>
      <c r="B53" s="24"/>
      <c r="C53" s="24"/>
      <c r="D53" s="24"/>
      <c r="E53" s="60"/>
      <c r="F53" s="111"/>
      <c r="G53" s="25"/>
      <c r="H53" s="111"/>
      <c r="I53" s="78"/>
      <c r="J53" s="24"/>
      <c r="K53" s="54" t="str">
        <f t="shared" si="2"/>
        <v/>
      </c>
      <c r="L53" s="55" t="str">
        <f t="shared" si="0"/>
        <v/>
      </c>
      <c r="M53" s="56" t="str">
        <f t="shared" si="3"/>
        <v/>
      </c>
      <c r="N53" s="55" t="str">
        <f t="shared" si="4"/>
        <v/>
      </c>
      <c r="O53" s="62" t="str">
        <f t="shared" si="1"/>
        <v/>
      </c>
    </row>
    <row r="54" spans="1:15" x14ac:dyDescent="0.2">
      <c r="A54" s="24"/>
      <c r="B54" s="24"/>
      <c r="C54" s="24"/>
      <c r="D54" s="24"/>
      <c r="E54" s="60"/>
      <c r="F54" s="111"/>
      <c r="G54" s="25"/>
      <c r="H54" s="111"/>
      <c r="I54" s="78"/>
      <c r="J54" s="24"/>
      <c r="K54" s="54" t="str">
        <f t="shared" si="2"/>
        <v/>
      </c>
      <c r="L54" s="55" t="str">
        <f t="shared" si="0"/>
        <v/>
      </c>
      <c r="M54" s="56" t="str">
        <f t="shared" si="3"/>
        <v/>
      </c>
      <c r="N54" s="55" t="str">
        <f t="shared" si="4"/>
        <v/>
      </c>
      <c r="O54" s="62" t="str">
        <f t="shared" si="1"/>
        <v/>
      </c>
    </row>
    <row r="55" spans="1:15" ht="12.75" thickBot="1" x14ac:dyDescent="0.25">
      <c r="A55" s="24"/>
      <c r="B55" s="24"/>
      <c r="C55" s="24"/>
      <c r="D55" s="24"/>
      <c r="E55" s="60"/>
      <c r="F55" s="111"/>
      <c r="G55" s="25"/>
      <c r="H55" s="114"/>
      <c r="I55" s="78"/>
      <c r="J55" s="24"/>
      <c r="K55" s="54" t="str">
        <f t="shared" si="2"/>
        <v/>
      </c>
      <c r="L55" s="55" t="str">
        <f t="shared" si="0"/>
        <v/>
      </c>
      <c r="M55" s="56" t="str">
        <f t="shared" si="3"/>
        <v/>
      </c>
      <c r="N55" s="55" t="str">
        <f t="shared" si="4"/>
        <v/>
      </c>
      <c r="O55" s="62" t="str">
        <f t="shared" si="1"/>
        <v/>
      </c>
    </row>
    <row r="56" spans="1:15" ht="12.75" thickBot="1" x14ac:dyDescent="0.25">
      <c r="A56" s="28" t="s">
        <v>27</v>
      </c>
      <c r="B56" s="117" t="s">
        <v>76</v>
      </c>
      <c r="C56" s="77"/>
      <c r="H56" s="124">
        <f>SUM(H12:H13)</f>
        <v>0</v>
      </c>
      <c r="I56" s="29"/>
      <c r="J56" s="29"/>
      <c r="K56" s="30"/>
      <c r="L56" s="31">
        <f>SUM(L12:L55)</f>
        <v>0</v>
      </c>
      <c r="M56" s="105">
        <f>L56*J6</f>
        <v>0</v>
      </c>
      <c r="N56" s="107">
        <f>SUM(N12:N55)</f>
        <v>0</v>
      </c>
      <c r="O56" s="106">
        <f>SUM(O12:O55)</f>
        <v>0</v>
      </c>
    </row>
    <row r="57" spans="1:15" ht="12.75" thickBot="1" x14ac:dyDescent="0.25">
      <c r="L57" s="138" t="s">
        <v>28</v>
      </c>
      <c r="M57" s="139"/>
      <c r="N57" s="4" t="s">
        <v>29</v>
      </c>
      <c r="O57" s="33">
        <f>IF(O5&gt;O56,O56-O5,0)</f>
        <v>-252</v>
      </c>
    </row>
    <row r="58" spans="1:15" ht="12.75" thickBot="1" x14ac:dyDescent="0.25">
      <c r="N58" s="4" t="s">
        <v>30</v>
      </c>
      <c r="O58" s="34" t="str">
        <f>IF(O56&gt;O5,O56-O5,"")</f>
        <v/>
      </c>
    </row>
    <row r="59" spans="1:15" ht="12.75" x14ac:dyDescent="0.25">
      <c r="A59" s="121" t="s">
        <v>77</v>
      </c>
      <c r="M59" s="4"/>
      <c r="N59" s="122"/>
    </row>
    <row r="60" spans="1:15" x14ac:dyDescent="0.2">
      <c r="A60" s="116" t="s">
        <v>77</v>
      </c>
      <c r="B60" s="117" t="s">
        <v>31</v>
      </c>
      <c r="E60" s="119" t="s">
        <v>26</v>
      </c>
      <c r="H60" s="25">
        <f>SUMIF($F$12:$F$55,"1",$H$12:$H$55)</f>
        <v>0</v>
      </c>
      <c r="I60" s="1" t="s">
        <v>79</v>
      </c>
      <c r="J60" s="53"/>
      <c r="K60" s="90"/>
    </row>
    <row r="61" spans="1:15" x14ac:dyDescent="0.2">
      <c r="B61" s="110"/>
      <c r="C61" s="77"/>
      <c r="D61" s="61"/>
      <c r="E61" s="1" t="s">
        <v>83</v>
      </c>
      <c r="H61" s="25">
        <f>SUMIF($F$12:$F$55,"2",$H$12:$H$55)</f>
        <v>0</v>
      </c>
      <c r="I61" s="1" t="s">
        <v>79</v>
      </c>
      <c r="J61" s="58"/>
      <c r="M61" s="76"/>
    </row>
    <row r="62" spans="1:15" x14ac:dyDescent="0.2">
      <c r="B62" s="110"/>
      <c r="C62" s="77"/>
      <c r="D62" s="61"/>
      <c r="E62" s="1" t="s">
        <v>26</v>
      </c>
      <c r="H62" s="115">
        <f>SUMIF($F$12:$F$55,"11",$H$12:$H$55)</f>
        <v>0</v>
      </c>
      <c r="I62" s="118" t="s">
        <v>81</v>
      </c>
      <c r="J62" s="104"/>
    </row>
    <row r="63" spans="1:15" x14ac:dyDescent="0.2">
      <c r="B63" s="110"/>
      <c r="E63" s="1" t="s">
        <v>83</v>
      </c>
      <c r="H63" s="115">
        <f>SUMIF($F$12:$F$55,"12",$H$12:$H$55)</f>
        <v>0</v>
      </c>
      <c r="I63" s="118" t="s">
        <v>81</v>
      </c>
      <c r="K63" s="58"/>
      <c r="N63" s="58"/>
      <c r="O63" s="35"/>
    </row>
    <row r="64" spans="1:15" x14ac:dyDescent="0.2">
      <c r="B64" s="110"/>
      <c r="C64" s="77"/>
      <c r="D64" s="61"/>
      <c r="E64" s="1" t="s">
        <v>26</v>
      </c>
      <c r="H64" s="25">
        <f>SUMIF($F$12:$F$55,"21",$H$12:$H$55)</f>
        <v>0</v>
      </c>
      <c r="I64" s="53" t="s">
        <v>82</v>
      </c>
    </row>
    <row r="65" spans="1:11" x14ac:dyDescent="0.2">
      <c r="A65" s="77"/>
      <c r="B65" s="110"/>
      <c r="E65" s="1" t="s">
        <v>83</v>
      </c>
      <c r="H65" s="115">
        <f>SUMIF($F$12:$F$55,"22",$H$12:$H$55)</f>
        <v>0</v>
      </c>
      <c r="I65" s="53" t="s">
        <v>82</v>
      </c>
      <c r="J65" s="77"/>
      <c r="K65" s="79"/>
    </row>
    <row r="66" spans="1:11" x14ac:dyDescent="0.2">
      <c r="A66" s="77"/>
      <c r="B66" s="110"/>
      <c r="C66" s="77"/>
      <c r="D66" s="61"/>
      <c r="E66" s="1" t="s">
        <v>80</v>
      </c>
      <c r="H66" s="25">
        <f>SUMIF($F$12:$F$55,"49",$H$12:$H$55)</f>
        <v>0</v>
      </c>
      <c r="I66" s="1" t="s">
        <v>84</v>
      </c>
      <c r="J66" s="77"/>
      <c r="K66" s="32"/>
    </row>
    <row r="67" spans="1:11" ht="12.75" x14ac:dyDescent="0.25">
      <c r="A67" s="121" t="s">
        <v>78</v>
      </c>
      <c r="E67" s="1"/>
    </row>
    <row r="68" spans="1:11" x14ac:dyDescent="0.2">
      <c r="A68" s="1" t="s">
        <v>78</v>
      </c>
      <c r="B68" s="110" t="s">
        <v>31</v>
      </c>
      <c r="E68" s="1"/>
      <c r="H68" s="25">
        <f>SUMIF($F$12:$F$55,"50",$H$12:$H$55)</f>
        <v>0</v>
      </c>
      <c r="I68" s="1" t="s">
        <v>85</v>
      </c>
    </row>
    <row r="69" spans="1:11" x14ac:dyDescent="0.2">
      <c r="E69" s="1"/>
      <c r="H69" s="25">
        <f>SUMIF($F$12:$F$55,"51",$H$12:$H$55)</f>
        <v>0</v>
      </c>
      <c r="I69" s="1" t="s">
        <v>86</v>
      </c>
    </row>
    <row r="70" spans="1:11" x14ac:dyDescent="0.2">
      <c r="E70" s="61"/>
      <c r="H70" s="25">
        <f>SUMIF($F$12:$F$55,"52",$H$12:$H$55)</f>
        <v>0</v>
      </c>
      <c r="I70" s="1" t="s">
        <v>87</v>
      </c>
    </row>
    <row r="71" spans="1:11" x14ac:dyDescent="0.2">
      <c r="E71" s="61"/>
      <c r="H71" s="25">
        <f>SUMIF($F$12:$F$55,"53",$H$12:$H$55)</f>
        <v>0</v>
      </c>
      <c r="I71" s="1" t="s">
        <v>88</v>
      </c>
    </row>
    <row r="72" spans="1:11" x14ac:dyDescent="0.2">
      <c r="E72" s="61"/>
      <c r="H72" s="25">
        <f>SUMIF($F$12:$F$55,"55",$H$12:$H$55)</f>
        <v>0</v>
      </c>
      <c r="I72" s="1" t="s">
        <v>89</v>
      </c>
    </row>
    <row r="73" spans="1:11" x14ac:dyDescent="0.2">
      <c r="E73" s="61"/>
      <c r="H73" s="25">
        <f>SUMIF($F$12:$F$55,"60",$H$12:$H$55)</f>
        <v>0</v>
      </c>
      <c r="I73" s="1" t="s">
        <v>90</v>
      </c>
    </row>
    <row r="74" spans="1:11" x14ac:dyDescent="0.2">
      <c r="E74" s="61"/>
      <c r="H74" s="25">
        <f>SUMIF($F$12:$F$55,"70",$H$12:$H$55)</f>
        <v>0</v>
      </c>
      <c r="I74" s="1" t="s">
        <v>91</v>
      </c>
    </row>
    <row r="75" spans="1:11" x14ac:dyDescent="0.2">
      <c r="E75" s="61"/>
      <c r="H75" s="25">
        <f>SUMIF($F$12:$F$55,"80",$H$12:$H$55)</f>
        <v>0</v>
      </c>
      <c r="I75" s="1" t="s">
        <v>92</v>
      </c>
    </row>
    <row r="76" spans="1:11" x14ac:dyDescent="0.2">
      <c r="E76" s="61"/>
      <c r="H76" s="25">
        <f>SUMIF($F$12:$F$55,"85",$H$12:$H$55)</f>
        <v>0</v>
      </c>
      <c r="I76" s="1" t="s">
        <v>93</v>
      </c>
    </row>
    <row r="77" spans="1:11" x14ac:dyDescent="0.2">
      <c r="E77" s="61"/>
      <c r="H77" s="25">
        <f>SUMIF($F$12:$F$55,"90",$H$12:$H$55)</f>
        <v>0</v>
      </c>
      <c r="I77" s="1" t="s">
        <v>62</v>
      </c>
    </row>
    <row r="78" spans="1:11" x14ac:dyDescent="0.2">
      <c r="E78" s="61"/>
      <c r="H78" s="25">
        <f>SUMIF($F$12:$F$55,"95",$H$12:$H$55)</f>
        <v>0</v>
      </c>
      <c r="I78" s="1" t="s">
        <v>94</v>
      </c>
    </row>
    <row r="79" spans="1:11" ht="12.75" x14ac:dyDescent="0.25">
      <c r="A79" s="121" t="s">
        <v>128</v>
      </c>
    </row>
    <row r="80" spans="1:11" x14ac:dyDescent="0.2">
      <c r="A80" s="1" t="s">
        <v>95</v>
      </c>
      <c r="H80" s="25">
        <f>SUMIF($F$12:$F$55,"310",$H$12:$H$55)</f>
        <v>0</v>
      </c>
      <c r="I80" s="1" t="s">
        <v>96</v>
      </c>
    </row>
    <row r="82" spans="1:9" x14ac:dyDescent="0.2">
      <c r="A82" s="1" t="s">
        <v>129</v>
      </c>
      <c r="H82" s="25">
        <f>SUMIF($F$12:$F$55,"401",$H$12:$H$55)</f>
        <v>0</v>
      </c>
      <c r="I82" s="1" t="s">
        <v>99</v>
      </c>
    </row>
    <row r="83" spans="1:9" x14ac:dyDescent="0.2">
      <c r="H83" s="25">
        <f>SUMIF($F$12:$F$55,"402",$H$12:$H$55)</f>
        <v>0</v>
      </c>
      <c r="I83" s="1" t="s">
        <v>100</v>
      </c>
    </row>
    <row r="84" spans="1:9" ht="12.75" x14ac:dyDescent="0.25">
      <c r="A84" s="121" t="s">
        <v>101</v>
      </c>
    </row>
    <row r="85" spans="1:9" x14ac:dyDescent="0.2">
      <c r="A85" s="1" t="s">
        <v>101</v>
      </c>
      <c r="B85" s="1" t="s">
        <v>103</v>
      </c>
      <c r="H85" s="25">
        <f>SUMIF($F$12:$F$55,"535",$H$12:$H$55)</f>
        <v>0</v>
      </c>
      <c r="I85" s="1" t="s">
        <v>102</v>
      </c>
    </row>
    <row r="86" spans="1:9" x14ac:dyDescent="0.2">
      <c r="H86" s="25">
        <f>SUMIF($F$12:$F$55,"536",$H$12:$H$55)</f>
        <v>0</v>
      </c>
      <c r="I86" s="1" t="s">
        <v>104</v>
      </c>
    </row>
    <row r="87" spans="1:9" x14ac:dyDescent="0.2">
      <c r="B87" s="1" t="s">
        <v>105</v>
      </c>
      <c r="H87" s="25">
        <f>SUMIF($F$12:$F$55,"550",$H$12:$H$55)</f>
        <v>0</v>
      </c>
      <c r="I87" s="1" t="s">
        <v>106</v>
      </c>
    </row>
    <row r="88" spans="1:9" x14ac:dyDescent="0.2">
      <c r="H88" s="25">
        <f>SUMIF($F$12:$F$55,"551",$H$12:$H$55)</f>
        <v>0</v>
      </c>
      <c r="I88" s="1" t="s">
        <v>61</v>
      </c>
    </row>
    <row r="89" spans="1:9" x14ac:dyDescent="0.2">
      <c r="H89" s="25">
        <f>SUMIF($F$12:$F$55,"552",$H$12:$H$55)</f>
        <v>0</v>
      </c>
      <c r="I89" s="1" t="s">
        <v>107</v>
      </c>
    </row>
    <row r="90" spans="1:9" x14ac:dyDescent="0.2">
      <c r="B90" s="1" t="s">
        <v>108</v>
      </c>
      <c r="H90" s="25">
        <f>SUMIF($F$12:$F$55,"560",$H$12:$H$55)</f>
        <v>0</v>
      </c>
      <c r="I90" s="1" t="s">
        <v>109</v>
      </c>
    </row>
    <row r="91" spans="1:9" x14ac:dyDescent="0.2">
      <c r="H91" s="25">
        <f>SUMIF($F$12:$F$55,"562",$H$12:$H$55)</f>
        <v>0</v>
      </c>
      <c r="I91" s="1" t="s">
        <v>110</v>
      </c>
    </row>
    <row r="92" spans="1:9" x14ac:dyDescent="0.2">
      <c r="H92" s="25">
        <f>SUMIF($F$12:$F$55,"563",$H$12:$H$55)</f>
        <v>0</v>
      </c>
      <c r="I92" s="1" t="s">
        <v>111</v>
      </c>
    </row>
    <row r="93" spans="1:9" x14ac:dyDescent="0.2">
      <c r="H93" s="25">
        <f>SUMIF($F$12:$F$55,"565",$H$12:$H$55)</f>
        <v>0</v>
      </c>
      <c r="I93" s="1" t="s">
        <v>58</v>
      </c>
    </row>
    <row r="94" spans="1:9" x14ac:dyDescent="0.2">
      <c r="H94" s="25">
        <f>SUMIF($F$12:$F$55,"566",$H$12:$H$55)</f>
        <v>0</v>
      </c>
      <c r="I94" s="1" t="s">
        <v>112</v>
      </c>
    </row>
    <row r="95" spans="1:9" x14ac:dyDescent="0.2">
      <c r="B95" s="1" t="s">
        <v>113</v>
      </c>
      <c r="H95" s="25">
        <f>SUMIF($F$12:$F$55,"570",$H$12:$H$55)</f>
        <v>0</v>
      </c>
      <c r="I95" s="1" t="s">
        <v>114</v>
      </c>
    </row>
    <row r="96" spans="1:9" x14ac:dyDescent="0.2">
      <c r="H96" s="25">
        <f>SUMIF($F$12:$F$55,"571",$H$12:$H$55)</f>
        <v>0</v>
      </c>
      <c r="I96" s="1" t="s">
        <v>115</v>
      </c>
    </row>
    <row r="97" spans="2:9" x14ac:dyDescent="0.2">
      <c r="H97" s="25">
        <f>SUMIF($F$12:$F$55,"573",$H$12:$H$55)</f>
        <v>0</v>
      </c>
      <c r="I97" s="1" t="s">
        <v>116</v>
      </c>
    </row>
    <row r="98" spans="2:9" x14ac:dyDescent="0.2">
      <c r="B98" s="1" t="s">
        <v>117</v>
      </c>
      <c r="H98" s="25">
        <f>SUMIF($F$12:$F$55,"580",$H$12:$H$55)</f>
        <v>0</v>
      </c>
      <c r="I98" s="1" t="s">
        <v>118</v>
      </c>
    </row>
    <row r="99" spans="2:9" x14ac:dyDescent="0.2">
      <c r="H99" s="25">
        <f>SUMIF($F$12:$F$55,"581",$H$12:$H$55)</f>
        <v>0</v>
      </c>
      <c r="I99" s="1" t="s">
        <v>119</v>
      </c>
    </row>
    <row r="100" spans="2:9" x14ac:dyDescent="0.2">
      <c r="B100" s="120" t="s">
        <v>120</v>
      </c>
      <c r="H100" s="25">
        <f>SUMIF($F$12:$F$55,"585",$H$12:$H$55)</f>
        <v>0</v>
      </c>
      <c r="I100" s="1" t="s">
        <v>59</v>
      </c>
    </row>
    <row r="101" spans="2:9" x14ac:dyDescent="0.2">
      <c r="B101" s="1" t="s">
        <v>121</v>
      </c>
      <c r="H101" s="25">
        <f>SUMIF($F$12:$F$55,"587",$H$12:$H$55)</f>
        <v>0</v>
      </c>
      <c r="I101" s="1" t="s">
        <v>122</v>
      </c>
    </row>
    <row r="102" spans="2:9" x14ac:dyDescent="0.2">
      <c r="B102" s="1" t="s">
        <v>123</v>
      </c>
      <c r="H102" s="25">
        <f>SUMIF($F$12:$F$55,"590",$H$12:$H$55)</f>
        <v>0</v>
      </c>
      <c r="I102" s="1" t="s">
        <v>124</v>
      </c>
    </row>
    <row r="103" spans="2:9" x14ac:dyDescent="0.2">
      <c r="B103" s="1" t="s">
        <v>125</v>
      </c>
      <c r="H103" s="25">
        <f>SUMIF($F$12:$F$55,"594",$H$12:$H$55)</f>
        <v>0</v>
      </c>
      <c r="I103" s="1" t="s">
        <v>126</v>
      </c>
    </row>
    <row r="104" spans="2:9" x14ac:dyDescent="0.2">
      <c r="H104" s="25">
        <f>SUMIF($F$12:$F$55,"596",$H$12:$H$55)</f>
        <v>0</v>
      </c>
      <c r="I104" s="1" t="s">
        <v>127</v>
      </c>
    </row>
    <row r="105" spans="2:9" x14ac:dyDescent="0.2">
      <c r="H105" s="25">
        <f>SUMIF($F$12:$F$55,"597",$H$12:$H$55)</f>
        <v>0</v>
      </c>
      <c r="I105" s="1" t="s">
        <v>60</v>
      </c>
    </row>
  </sheetData>
  <mergeCells count="3">
    <mergeCell ref="A4:O4"/>
    <mergeCell ref="L57:M57"/>
    <mergeCell ref="B7:D10"/>
  </mergeCells>
  <phoneticPr fontId="0" type="noConversion"/>
  <printOptions horizontalCentered="1" gridLinesSet="0"/>
  <pageMargins left="0.39370078740157483" right="0.19685039370078741" top="0.59055118110236227" bottom="0.59055118110236227" header="0.31496062992125984" footer="0.31496062992125984"/>
  <pageSetup paperSize="9" fitToHeight="2" orientation="portrait" horizontalDpi="360" verticalDpi="360" r:id="rId1"/>
  <headerFooter alignWithMargins="0">
    <oddHeader>&amp;F</oddHeader>
    <oddFooter>Erstellt von Luck &amp;D&amp;RSeite &amp;P</oddFooter>
  </headerFooter>
  <cellWatches>
    <cellWatch r="H56"/>
  </cellWatche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showOutlineSymbols="0" zoomScale="120" workbookViewId="0">
      <selection activeCell="F23" sqref="F23"/>
    </sheetView>
  </sheetViews>
  <sheetFormatPr baseColWidth="10" defaultRowHeight="12.75" outlineLevelCol="1" x14ac:dyDescent="0.2"/>
  <cols>
    <col min="2" max="3" width="8.5703125" customWidth="1"/>
    <col min="4" max="5" width="11.42578125" outlineLevel="1"/>
  </cols>
  <sheetData>
    <row r="1" spans="1:4" ht="18" x14ac:dyDescent="0.25">
      <c r="A1" s="3" t="s">
        <v>32</v>
      </c>
    </row>
    <row r="2" spans="1:4" x14ac:dyDescent="0.2">
      <c r="A2" s="6" t="s">
        <v>57</v>
      </c>
    </row>
    <row r="4" spans="1:4" ht="13.5" thickBot="1" x14ac:dyDescent="0.25"/>
    <row r="5" spans="1:4" x14ac:dyDescent="0.2">
      <c r="A5" s="37" t="s">
        <v>33</v>
      </c>
      <c r="B5" s="38" t="s">
        <v>34</v>
      </c>
      <c r="C5" s="39" t="s">
        <v>35</v>
      </c>
    </row>
    <row r="6" spans="1:4" ht="13.5" thickBot="1" x14ac:dyDescent="0.25">
      <c r="A6" s="40"/>
      <c r="B6" s="41"/>
      <c r="C6" s="42" t="s">
        <v>34</v>
      </c>
    </row>
    <row r="7" spans="1:4" x14ac:dyDescent="0.2">
      <c r="A7" s="43" t="s">
        <v>36</v>
      </c>
      <c r="B7" s="44">
        <v>523</v>
      </c>
      <c r="C7" s="44">
        <v>144.5</v>
      </c>
      <c r="D7" s="6" t="s">
        <v>37</v>
      </c>
    </row>
    <row r="8" spans="1:4" x14ac:dyDescent="0.2">
      <c r="A8" s="43" t="s">
        <v>38</v>
      </c>
      <c r="B8" s="44"/>
      <c r="C8" s="44"/>
      <c r="D8" t="s">
        <v>39</v>
      </c>
    </row>
    <row r="9" spans="1:4" x14ac:dyDescent="0.2">
      <c r="A9" s="43" t="s">
        <v>40</v>
      </c>
      <c r="B9" s="44"/>
      <c r="C9" s="44"/>
      <c r="D9" t="s">
        <v>41</v>
      </c>
    </row>
    <row r="10" spans="1:4" x14ac:dyDescent="0.2">
      <c r="A10" s="43" t="s">
        <v>42</v>
      </c>
      <c r="B10" s="44">
        <v>473</v>
      </c>
      <c r="C10" s="44">
        <v>304.5</v>
      </c>
    </row>
    <row r="11" spans="1:4" x14ac:dyDescent="0.2">
      <c r="A11" s="43" t="s">
        <v>43</v>
      </c>
      <c r="B11" s="44">
        <v>608.5</v>
      </c>
      <c r="C11" s="44">
        <v>109.5</v>
      </c>
      <c r="D11" s="6" t="s">
        <v>44</v>
      </c>
    </row>
    <row r="12" spans="1:4" x14ac:dyDescent="0.2">
      <c r="A12" s="43" t="s">
        <v>45</v>
      </c>
      <c r="B12" s="44">
        <v>402</v>
      </c>
      <c r="C12" s="44">
        <v>356</v>
      </c>
      <c r="D12" t="s">
        <v>46</v>
      </c>
    </row>
    <row r="13" spans="1:4" x14ac:dyDescent="0.2">
      <c r="A13" s="43" t="s">
        <v>47</v>
      </c>
      <c r="B13" s="44">
        <v>510</v>
      </c>
      <c r="C13" s="44">
        <v>289</v>
      </c>
    </row>
    <row r="14" spans="1:4" x14ac:dyDescent="0.2">
      <c r="A14" s="43" t="s">
        <v>48</v>
      </c>
      <c r="B14" s="44">
        <v>372.5</v>
      </c>
      <c r="C14" s="44">
        <v>395</v>
      </c>
    </row>
    <row r="15" spans="1:4" x14ac:dyDescent="0.2">
      <c r="A15" s="43" t="s">
        <v>49</v>
      </c>
      <c r="B15" s="44">
        <v>474.5</v>
      </c>
      <c r="C15" s="44">
        <v>283.5</v>
      </c>
    </row>
    <row r="16" spans="1:4" x14ac:dyDescent="0.2">
      <c r="A16" s="43" t="s">
        <v>50</v>
      </c>
      <c r="B16" s="44">
        <v>640</v>
      </c>
      <c r="C16" s="44">
        <v>109.5</v>
      </c>
    </row>
    <row r="17" spans="1:5" x14ac:dyDescent="0.2">
      <c r="A17" s="43" t="s">
        <v>51</v>
      </c>
      <c r="B17" s="44">
        <v>351</v>
      </c>
      <c r="C17" s="44">
        <v>302.5</v>
      </c>
    </row>
    <row r="18" spans="1:5" ht="13.5" thickBot="1" x14ac:dyDescent="0.25">
      <c r="A18" s="45" t="s">
        <v>52</v>
      </c>
      <c r="B18" s="46">
        <v>659.5</v>
      </c>
      <c r="C18" s="46">
        <v>56</v>
      </c>
    </row>
    <row r="19" spans="1:5" ht="13.5" thickBot="1" x14ac:dyDescent="0.25">
      <c r="A19" s="47" t="s">
        <v>53</v>
      </c>
      <c r="B19" s="81">
        <f>SUM(B7:B18)</f>
        <v>5014</v>
      </c>
      <c r="C19" s="48">
        <f>SUM(C7:C18)</f>
        <v>2350</v>
      </c>
      <c r="D19" s="49">
        <f>SUM(B19:C19)</f>
        <v>7364</v>
      </c>
      <c r="E19" t="s">
        <v>54</v>
      </c>
    </row>
    <row r="20" spans="1:5" ht="13.5" thickBot="1" x14ac:dyDescent="0.25">
      <c r="A20" s="50" t="s">
        <v>55</v>
      </c>
      <c r="B20" s="51">
        <f>(B19+C19)/B19</f>
        <v>1.4686876745113682</v>
      </c>
      <c r="C20" s="52"/>
    </row>
  </sheetData>
  <phoneticPr fontId="0" type="noConversion"/>
  <printOptions gridLinesSet="0"/>
  <pageMargins left="0.78740157499999996" right="0.78740157499999996" top="0.984251969" bottom="0.984251969" header="0.51181102300000003" footer="0.51181102300000003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E6" sqref="E6"/>
    </sheetView>
  </sheetViews>
  <sheetFormatPr baseColWidth="10" defaultRowHeight="12.75" x14ac:dyDescent="0.2"/>
  <cols>
    <col min="1" max="1" width="32.28515625" customWidth="1"/>
    <col min="2" max="2" width="60" customWidth="1"/>
    <col min="3" max="3" width="11.42578125" style="151"/>
  </cols>
  <sheetData>
    <row r="1" spans="1:4" ht="25.5" x14ac:dyDescent="0.35">
      <c r="A1" s="149" t="s">
        <v>166</v>
      </c>
      <c r="B1" s="149"/>
    </row>
    <row r="2" spans="1:4" ht="15" x14ac:dyDescent="0.2">
      <c r="A2" s="150" t="s">
        <v>167</v>
      </c>
      <c r="B2" s="150" t="s">
        <v>4</v>
      </c>
      <c r="C2" s="150" t="s">
        <v>168</v>
      </c>
    </row>
    <row r="3" spans="1:4" x14ac:dyDescent="0.2">
      <c r="A3" s="1" t="s">
        <v>170</v>
      </c>
      <c r="B3" s="1" t="s">
        <v>79</v>
      </c>
      <c r="C3" s="151">
        <v>1</v>
      </c>
      <c r="D3" s="148" t="s">
        <v>175</v>
      </c>
    </row>
    <row r="4" spans="1:4" x14ac:dyDescent="0.2">
      <c r="A4" s="1" t="s">
        <v>171</v>
      </c>
      <c r="B4" s="1" t="s">
        <v>79</v>
      </c>
      <c r="C4" s="151">
        <v>2</v>
      </c>
      <c r="D4" s="148" t="s">
        <v>183</v>
      </c>
    </row>
    <row r="5" spans="1:4" x14ac:dyDescent="0.2">
      <c r="A5" s="1" t="s">
        <v>172</v>
      </c>
      <c r="B5" s="1" t="s">
        <v>173</v>
      </c>
      <c r="C5" s="151">
        <v>11</v>
      </c>
    </row>
    <row r="6" spans="1:4" x14ac:dyDescent="0.2">
      <c r="A6" s="1" t="s">
        <v>171</v>
      </c>
      <c r="B6" s="1" t="s">
        <v>173</v>
      </c>
      <c r="C6" s="151">
        <v>12</v>
      </c>
    </row>
    <row r="7" spans="1:4" x14ac:dyDescent="0.2">
      <c r="A7" s="1" t="s">
        <v>172</v>
      </c>
      <c r="B7" s="1" t="s">
        <v>82</v>
      </c>
      <c r="C7" s="151">
        <v>21</v>
      </c>
    </row>
    <row r="8" spans="1:4" x14ac:dyDescent="0.2">
      <c r="A8" s="1" t="s">
        <v>171</v>
      </c>
      <c r="B8" s="1" t="s">
        <v>82</v>
      </c>
      <c r="C8" s="151">
        <v>22</v>
      </c>
    </row>
    <row r="9" spans="1:4" x14ac:dyDescent="0.2">
      <c r="A9" s="1" t="s">
        <v>174</v>
      </c>
      <c r="B9" s="1" t="s">
        <v>169</v>
      </c>
      <c r="C9" s="151">
        <v>49</v>
      </c>
    </row>
    <row r="11" spans="1:4" x14ac:dyDescent="0.2">
      <c r="A11" s="1" t="s">
        <v>78</v>
      </c>
      <c r="B11" s="1" t="s">
        <v>85</v>
      </c>
      <c r="C11" s="59">
        <v>50</v>
      </c>
    </row>
    <row r="12" spans="1:4" x14ac:dyDescent="0.2">
      <c r="A12" s="1" t="s">
        <v>78</v>
      </c>
      <c r="B12" s="1" t="s">
        <v>86</v>
      </c>
      <c r="C12" s="59">
        <v>51</v>
      </c>
    </row>
    <row r="13" spans="1:4" x14ac:dyDescent="0.2">
      <c r="A13" s="1" t="s">
        <v>78</v>
      </c>
      <c r="B13" s="1" t="s">
        <v>87</v>
      </c>
      <c r="C13" s="59">
        <v>52</v>
      </c>
    </row>
    <row r="14" spans="1:4" x14ac:dyDescent="0.2">
      <c r="A14" s="1" t="s">
        <v>78</v>
      </c>
      <c r="B14" s="1" t="s">
        <v>88</v>
      </c>
      <c r="C14" s="59">
        <v>53</v>
      </c>
    </row>
    <row r="15" spans="1:4" x14ac:dyDescent="0.2">
      <c r="A15" s="1" t="s">
        <v>78</v>
      </c>
      <c r="B15" s="1" t="s">
        <v>89</v>
      </c>
      <c r="C15" s="59">
        <v>55</v>
      </c>
    </row>
    <row r="16" spans="1:4" x14ac:dyDescent="0.2">
      <c r="A16" s="1" t="s">
        <v>78</v>
      </c>
      <c r="B16" s="1" t="s">
        <v>90</v>
      </c>
      <c r="C16" s="59">
        <v>60</v>
      </c>
    </row>
    <row r="17" spans="1:3" x14ac:dyDescent="0.2">
      <c r="A17" s="1" t="s">
        <v>78</v>
      </c>
      <c r="B17" s="1" t="s">
        <v>91</v>
      </c>
      <c r="C17" s="59">
        <v>70</v>
      </c>
    </row>
    <row r="18" spans="1:3" x14ac:dyDescent="0.2">
      <c r="A18" s="1" t="s">
        <v>78</v>
      </c>
      <c r="B18" s="1" t="s">
        <v>92</v>
      </c>
      <c r="C18" s="59">
        <v>80</v>
      </c>
    </row>
    <row r="19" spans="1:3" x14ac:dyDescent="0.2">
      <c r="A19" s="1" t="s">
        <v>78</v>
      </c>
      <c r="B19" s="1" t="s">
        <v>93</v>
      </c>
      <c r="C19" s="59">
        <v>85</v>
      </c>
    </row>
    <row r="20" spans="1:3" x14ac:dyDescent="0.2">
      <c r="A20" s="1" t="s">
        <v>78</v>
      </c>
      <c r="B20" s="1" t="s">
        <v>62</v>
      </c>
      <c r="C20" s="59">
        <v>90</v>
      </c>
    </row>
    <row r="21" spans="1:3" x14ac:dyDescent="0.2">
      <c r="A21" s="1" t="s">
        <v>78</v>
      </c>
      <c r="B21" s="1" t="s">
        <v>94</v>
      </c>
      <c r="C21" s="59">
        <v>95</v>
      </c>
    </row>
    <row r="23" spans="1:3" x14ac:dyDescent="0.2">
      <c r="A23" s="1" t="s">
        <v>95</v>
      </c>
      <c r="B23" s="1" t="s">
        <v>96</v>
      </c>
      <c r="C23" s="151">
        <v>310</v>
      </c>
    </row>
    <row r="24" spans="1:3" x14ac:dyDescent="0.2">
      <c r="A24" s="1" t="s">
        <v>129</v>
      </c>
      <c r="B24" s="1" t="s">
        <v>99</v>
      </c>
      <c r="C24" s="151">
        <v>401</v>
      </c>
    </row>
    <row r="25" spans="1:3" x14ac:dyDescent="0.2">
      <c r="A25" s="1" t="s">
        <v>129</v>
      </c>
      <c r="B25" s="1" t="s">
        <v>100</v>
      </c>
      <c r="C25" s="151">
        <v>402</v>
      </c>
    </row>
    <row r="27" spans="1:3" x14ac:dyDescent="0.2">
      <c r="A27" s="1" t="s">
        <v>101</v>
      </c>
      <c r="B27" s="1" t="s">
        <v>102</v>
      </c>
      <c r="C27" s="59">
        <v>535</v>
      </c>
    </row>
    <row r="28" spans="1:3" x14ac:dyDescent="0.2">
      <c r="A28" s="1" t="s">
        <v>101</v>
      </c>
      <c r="B28" s="1" t="s">
        <v>104</v>
      </c>
      <c r="C28" s="59">
        <v>536</v>
      </c>
    </row>
    <row r="29" spans="1:3" x14ac:dyDescent="0.2">
      <c r="A29" s="1" t="s">
        <v>101</v>
      </c>
      <c r="B29" s="1" t="s">
        <v>106</v>
      </c>
      <c r="C29" s="59">
        <v>550</v>
      </c>
    </row>
    <row r="30" spans="1:3" x14ac:dyDescent="0.2">
      <c r="A30" s="1" t="s">
        <v>101</v>
      </c>
      <c r="B30" s="1" t="s">
        <v>61</v>
      </c>
      <c r="C30" s="59">
        <v>551</v>
      </c>
    </row>
    <row r="31" spans="1:3" x14ac:dyDescent="0.2">
      <c r="A31" s="1" t="s">
        <v>101</v>
      </c>
      <c r="B31" s="1" t="s">
        <v>107</v>
      </c>
      <c r="C31" s="59">
        <v>552</v>
      </c>
    </row>
    <row r="32" spans="1:3" x14ac:dyDescent="0.2">
      <c r="A32" s="1" t="s">
        <v>101</v>
      </c>
      <c r="B32" s="1" t="s">
        <v>109</v>
      </c>
      <c r="C32" s="59">
        <v>560</v>
      </c>
    </row>
    <row r="33" spans="1:3" x14ac:dyDescent="0.2">
      <c r="A33" s="1" t="s">
        <v>101</v>
      </c>
      <c r="B33" s="1" t="s">
        <v>110</v>
      </c>
      <c r="C33" s="59">
        <v>562</v>
      </c>
    </row>
    <row r="34" spans="1:3" x14ac:dyDescent="0.2">
      <c r="A34" s="1" t="s">
        <v>101</v>
      </c>
      <c r="B34" s="1" t="s">
        <v>111</v>
      </c>
      <c r="C34" s="59">
        <v>563</v>
      </c>
    </row>
    <row r="35" spans="1:3" x14ac:dyDescent="0.2">
      <c r="A35" s="1" t="s">
        <v>101</v>
      </c>
      <c r="B35" s="1" t="s">
        <v>58</v>
      </c>
      <c r="C35" s="59">
        <v>565</v>
      </c>
    </row>
    <row r="36" spans="1:3" x14ac:dyDescent="0.2">
      <c r="A36" s="1" t="s">
        <v>101</v>
      </c>
      <c r="B36" s="1" t="s">
        <v>112</v>
      </c>
      <c r="C36" s="59">
        <v>566</v>
      </c>
    </row>
    <row r="37" spans="1:3" x14ac:dyDescent="0.2">
      <c r="A37" s="1" t="s">
        <v>101</v>
      </c>
      <c r="B37" s="1" t="s">
        <v>114</v>
      </c>
      <c r="C37" s="59">
        <v>570</v>
      </c>
    </row>
    <row r="38" spans="1:3" x14ac:dyDescent="0.2">
      <c r="A38" s="1" t="s">
        <v>101</v>
      </c>
      <c r="B38" s="1" t="s">
        <v>115</v>
      </c>
      <c r="C38" s="59">
        <v>571</v>
      </c>
    </row>
    <row r="39" spans="1:3" x14ac:dyDescent="0.2">
      <c r="A39" s="1" t="s">
        <v>101</v>
      </c>
      <c r="B39" s="1" t="s">
        <v>116</v>
      </c>
      <c r="C39" s="59">
        <v>573</v>
      </c>
    </row>
    <row r="40" spans="1:3" x14ac:dyDescent="0.2">
      <c r="A40" s="1" t="s">
        <v>101</v>
      </c>
      <c r="B40" s="1" t="s">
        <v>118</v>
      </c>
      <c r="C40" s="59">
        <v>580</v>
      </c>
    </row>
    <row r="41" spans="1:3" x14ac:dyDescent="0.2">
      <c r="A41" s="1" t="s">
        <v>101</v>
      </c>
      <c r="B41" s="1" t="s">
        <v>119</v>
      </c>
      <c r="C41" s="59">
        <v>581</v>
      </c>
    </row>
    <row r="42" spans="1:3" x14ac:dyDescent="0.2">
      <c r="A42" s="1" t="s">
        <v>101</v>
      </c>
      <c r="B42" s="1" t="s">
        <v>59</v>
      </c>
      <c r="C42" s="59">
        <v>585</v>
      </c>
    </row>
    <row r="43" spans="1:3" x14ac:dyDescent="0.2">
      <c r="A43" s="1" t="s">
        <v>101</v>
      </c>
      <c r="B43" s="1" t="s">
        <v>122</v>
      </c>
      <c r="C43" s="59">
        <v>587</v>
      </c>
    </row>
    <row r="44" spans="1:3" x14ac:dyDescent="0.2">
      <c r="A44" s="1" t="s">
        <v>101</v>
      </c>
      <c r="B44" s="1" t="s">
        <v>124</v>
      </c>
      <c r="C44" s="59">
        <v>590</v>
      </c>
    </row>
    <row r="45" spans="1:3" x14ac:dyDescent="0.2">
      <c r="A45" s="1" t="s">
        <v>101</v>
      </c>
      <c r="B45" s="1" t="s">
        <v>126</v>
      </c>
      <c r="C45" s="59">
        <v>594</v>
      </c>
    </row>
    <row r="46" spans="1:3" x14ac:dyDescent="0.2">
      <c r="A46" s="1" t="s">
        <v>101</v>
      </c>
      <c r="B46" s="1" t="s">
        <v>127</v>
      </c>
      <c r="C46" s="59">
        <v>596</v>
      </c>
    </row>
    <row r="47" spans="1:3" x14ac:dyDescent="0.2">
      <c r="A47" s="1" t="s">
        <v>101</v>
      </c>
      <c r="B47" s="1" t="s">
        <v>60</v>
      </c>
      <c r="C47" s="59">
        <v>597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2</vt:i4>
      </vt:variant>
    </vt:vector>
  </HeadingPairs>
  <TitlesOfParts>
    <vt:vector size="8" baseType="lpstr">
      <vt:lpstr>Info</vt:lpstr>
      <vt:lpstr>A</vt:lpstr>
      <vt:lpstr>Besch.Plan_kurz</vt:lpstr>
      <vt:lpstr>Besch.Plan_lang</vt:lpstr>
      <vt:lpstr>Faktorermittlung</vt:lpstr>
      <vt:lpstr>Code AV</vt:lpstr>
      <vt:lpstr>Besch.Plan_kurz!Drucktitel</vt:lpstr>
      <vt:lpstr>Besch.Plan_lang!Drucktitel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2004-01-20T17:17:13Z</cp:lastPrinted>
  <dcterms:created xsi:type="dcterms:W3CDTF">2002-01-21T09:52:45Z</dcterms:created>
  <dcterms:modified xsi:type="dcterms:W3CDTF">2019-06-24T09:45:41Z</dcterms:modified>
</cp:coreProperties>
</file>