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drawings/drawing6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5985" yWindow="-15" windowWidth="5970" windowHeight="6900" tabRatio="832" activeTab="17"/>
  </bookViews>
  <sheets>
    <sheet name="Info" sheetId="19" r:id="rId1"/>
    <sheet name="E" sheetId="20" r:id="rId2"/>
    <sheet name="A" sheetId="21" r:id="rId3"/>
    <sheet name="Wildbretpreise" sheetId="25" r:id="rId4"/>
    <sheet name="Strecke" sheetId="1" r:id="rId5"/>
    <sheet name="Diagr. 100 ha" sheetId="2" r:id="rId6"/>
    <sheet name="Diagr. Ges." sheetId="3" r:id="rId7"/>
    <sheet name="Abschußplan" sheetId="4" r:id="rId8"/>
    <sheet name="Abschußliste" sheetId="5" r:id="rId9"/>
    <sheet name="Titel" sheetId="6" r:id="rId10"/>
    <sheet name="Str.Buch " sheetId="7" r:id="rId11"/>
    <sheet name="Artenschlüssel" sheetId="8" r:id="rId12"/>
    <sheet name="Str.meldung" sheetId="9" r:id="rId13"/>
    <sheet name="Abschussfreigabe" sheetId="28" r:id="rId14"/>
    <sheet name="Wildvormerkliste " sheetId="12" r:id="rId15"/>
    <sheet name="Pirschbezirke" sheetId="14" r:id="rId16"/>
    <sheet name="Zahlungspflichtige" sheetId="23" r:id="rId17"/>
    <sheet name="Rechnung" sheetId="24" r:id="rId18"/>
  </sheets>
  <definedNames>
    <definedName name="_xlnm._FilterDatabase" localSheetId="13" hidden="1">Abschussfreigabe!$A$1:$Q$53</definedName>
    <definedName name="_xlnm._FilterDatabase" localSheetId="10" hidden="1">'Str.Buch '!$A$1:$M$109</definedName>
    <definedName name="_xlnm.Database" localSheetId="16">Zahlungspflichtige!$A$5:$F$121</definedName>
    <definedName name="db">Zahlungspflichtige!A1:H404</definedName>
    <definedName name="_xlnm.Print_Area" localSheetId="17">Rechnung!$A$1:$M$52</definedName>
    <definedName name="_xlnm.Print_Area" localSheetId="16">Zahlungspflichtige!$A$5:$F$111</definedName>
    <definedName name="_xlnm.Print_Titles" localSheetId="10">'Str.Buch '!$2:$3</definedName>
    <definedName name="_xlnm.Criteria">Zahlungspflichtige!$A$68:$F$68</definedName>
    <definedName name="_xlnm.Extract">Zahlungspflichtige!#REF!</definedName>
  </definedNames>
  <calcPr calcId="145621"/>
</workbook>
</file>

<file path=xl/calcChain.xml><?xml version="1.0" encoding="utf-8"?>
<calcChain xmlns="http://schemas.openxmlformats.org/spreadsheetml/2006/main">
  <c r="B3" i="4" l="1"/>
  <c r="B2" i="4"/>
  <c r="D18" i="24"/>
  <c r="J8" i="24"/>
  <c r="C2" i="28"/>
  <c r="D1" i="28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5" i="7"/>
  <c r="G6" i="7"/>
  <c r="G7" i="7"/>
  <c r="G8" i="7"/>
  <c r="G9" i="7"/>
  <c r="G10" i="7"/>
  <c r="G11" i="7"/>
  <c r="G12" i="7"/>
  <c r="G13" i="7"/>
  <c r="G14" i="7"/>
  <c r="G4" i="7"/>
  <c r="G6" i="1" l="1"/>
  <c r="G5" i="1"/>
  <c r="F6" i="1"/>
  <c r="F5" i="1"/>
  <c r="E5" i="1"/>
  <c r="E6" i="1"/>
  <c r="C2" i="1"/>
  <c r="E45" i="21"/>
  <c r="Q40" i="28"/>
  <c r="Q41" i="28"/>
  <c r="Q42" i="28"/>
  <c r="Q43" i="28"/>
  <c r="Q44" i="28"/>
  <c r="Q45" i="28"/>
  <c r="Q46" i="28"/>
  <c r="Q47" i="28"/>
  <c r="Q48" i="28"/>
  <c r="Q49" i="28"/>
  <c r="Q50" i="28"/>
  <c r="Q51" i="28"/>
  <c r="Q52" i="28"/>
  <c r="Q53" i="28"/>
  <c r="B2" i="5"/>
  <c r="B7" i="5"/>
  <c r="C7" i="5"/>
  <c r="D7" i="5"/>
  <c r="E7" i="5"/>
  <c r="F7" i="5"/>
  <c r="G7" i="5"/>
  <c r="H7" i="5"/>
  <c r="B12" i="5"/>
  <c r="C12" i="5"/>
  <c r="D12" i="5"/>
  <c r="E12" i="5"/>
  <c r="F12" i="5"/>
  <c r="G12" i="5"/>
  <c r="B18" i="5"/>
  <c r="C18" i="5"/>
  <c r="D18" i="5"/>
  <c r="E18" i="5"/>
  <c r="F18" i="5"/>
  <c r="G18" i="5"/>
  <c r="A21" i="5"/>
  <c r="B21" i="5"/>
  <c r="C21" i="5"/>
  <c r="D21" i="5"/>
  <c r="E21" i="5"/>
  <c r="F21" i="5"/>
  <c r="G21" i="5"/>
  <c r="A23" i="5"/>
  <c r="B23" i="5"/>
  <c r="C23" i="5"/>
  <c r="D23" i="5"/>
  <c r="B1" i="4"/>
  <c r="B9" i="4"/>
  <c r="A9" i="4" s="1"/>
  <c r="A15" i="4"/>
  <c r="C2" i="14"/>
  <c r="C3" i="14"/>
  <c r="E8" i="14"/>
  <c r="E9" i="14"/>
  <c r="E10" i="14"/>
  <c r="E23" i="14" s="1"/>
  <c r="E11" i="14"/>
  <c r="E12" i="14"/>
  <c r="E13" i="14"/>
  <c r="E14" i="14"/>
  <c r="E15" i="14"/>
  <c r="E16" i="14"/>
  <c r="E17" i="14"/>
  <c r="E18" i="14"/>
  <c r="E22" i="14"/>
  <c r="C23" i="14"/>
  <c r="B8" i="24"/>
  <c r="B9" i="24"/>
  <c r="B10" i="24"/>
  <c r="B12" i="24"/>
  <c r="D25" i="24"/>
  <c r="E25" i="24"/>
  <c r="G25" i="24"/>
  <c r="H25" i="24"/>
  <c r="I25" i="24" s="1"/>
  <c r="D26" i="24"/>
  <c r="E26" i="24"/>
  <c r="G26" i="24"/>
  <c r="H26" i="24"/>
  <c r="I26" i="24"/>
  <c r="J26" i="24"/>
  <c r="D27" i="24"/>
  <c r="E27" i="24"/>
  <c r="G27" i="24"/>
  <c r="H27" i="24"/>
  <c r="I27" i="24"/>
  <c r="J27" i="24"/>
  <c r="D28" i="24"/>
  <c r="E28" i="24"/>
  <c r="G28" i="24"/>
  <c r="H28" i="24"/>
  <c r="I28" i="24"/>
  <c r="J28" i="24"/>
  <c r="D29" i="24"/>
  <c r="E29" i="24"/>
  <c r="G29" i="24"/>
  <c r="H29" i="24"/>
  <c r="I29" i="24"/>
  <c r="J29" i="24"/>
  <c r="F30" i="24"/>
  <c r="G38" i="24"/>
  <c r="F43" i="24"/>
  <c r="G1" i="7"/>
  <c r="H104" i="7"/>
  <c r="I104" i="7"/>
  <c r="K104" i="7"/>
  <c r="O104" i="7"/>
  <c r="F105" i="7" a="1"/>
  <c r="F105" i="7" s="1"/>
  <c r="H105" i="7" a="1"/>
  <c r="H105" i="7" s="1"/>
  <c r="I105" i="7" a="1"/>
  <c r="I105" i="7" s="1"/>
  <c r="K105" i="7" a="1"/>
  <c r="K105" i="7" s="1"/>
  <c r="F106" i="7" a="1"/>
  <c r="F106" i="7" s="1"/>
  <c r="C7" i="1" s="1"/>
  <c r="F7" i="1" s="1"/>
  <c r="H106" i="7" a="1"/>
  <c r="H106" i="7" s="1"/>
  <c r="I106" i="7" a="1"/>
  <c r="I106" i="7" s="1"/>
  <c r="K106" i="7" a="1"/>
  <c r="K106" i="7" s="1"/>
  <c r="F107" i="7" a="1"/>
  <c r="F107" i="7" s="1"/>
  <c r="H107" i="7" a="1"/>
  <c r="H107" i="7" s="1"/>
  <c r="I107" i="7" a="1"/>
  <c r="I107" i="7" s="1"/>
  <c r="K107" i="7" a="1"/>
  <c r="K107" i="7" s="1"/>
  <c r="F108" i="7"/>
  <c r="F109" i="7"/>
  <c r="D1" i="9"/>
  <c r="D2" i="9"/>
  <c r="D3" i="9"/>
  <c r="E50" i="9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C1" i="6"/>
  <c r="C2" i="6"/>
  <c r="C3" i="6"/>
  <c r="H30" i="24"/>
  <c r="J25" i="24" l="1"/>
  <c r="J30" i="24" s="1"/>
  <c r="G37" i="24" s="1"/>
  <c r="I30" i="24"/>
  <c r="F17" i="1"/>
  <c r="F3" i="28"/>
  <c r="J106" i="7"/>
  <c r="L107" i="7"/>
  <c r="D7" i="1"/>
  <c r="J107" i="7"/>
  <c r="I108" i="7"/>
  <c r="H108" i="7"/>
  <c r="H109" i="7" s="1"/>
  <c r="L108" i="7" s="1"/>
  <c r="L105" i="7"/>
  <c r="J105" i="7"/>
  <c r="K108" i="7"/>
  <c r="L106" i="7"/>
  <c r="B7" i="1"/>
  <c r="F104" i="7"/>
  <c r="C17" i="1"/>
  <c r="A18" i="5"/>
  <c r="A7" i="5"/>
  <c r="A12" i="5"/>
  <c r="E7" i="1" l="1"/>
  <c r="E17" i="1" s="1"/>
  <c r="B17" i="1"/>
  <c r="G7" i="1"/>
  <c r="G17" i="1" s="1"/>
  <c r="D17" i="1"/>
</calcChain>
</file>

<file path=xl/comments1.xml><?xml version="1.0" encoding="utf-8"?>
<comments xmlns="http://schemas.openxmlformats.org/spreadsheetml/2006/main">
  <authors>
    <author>Werner Luck</author>
  </authors>
  <commentList>
    <comment ref="A3" authorId="0">
      <text>
        <r>
          <rPr>
            <sz val="8"/>
            <color indexed="81"/>
            <rFont val="Tahoma"/>
          </rPr>
          <t xml:space="preserve">
Geben Sie bitte den Namen Ihres Forstamtes ein.</t>
        </r>
      </text>
    </comment>
    <comment ref="A5" authorId="0">
      <text>
        <r>
          <rPr>
            <sz val="8"/>
            <color indexed="81"/>
            <rFont val="Tahoma"/>
          </rPr>
          <t xml:space="preserve">
Hier geben Sie den Namen Ihres Forstrevieres ein.</t>
        </r>
      </text>
    </comment>
    <comment ref="A7" authorId="0">
      <text>
        <r>
          <rPr>
            <b/>
            <sz val="8"/>
            <color indexed="81"/>
            <rFont val="Tahoma"/>
          </rPr>
          <t>Geben Sie hier den Namen Ihres Jagdbezirkes ein.</t>
        </r>
        <r>
          <rPr>
            <sz val="8"/>
            <color indexed="81"/>
            <rFont val="Tahoma"/>
          </rPr>
          <t xml:space="preserve">
</t>
        </r>
      </text>
    </comment>
    <comment ref="A9" authorId="0">
      <text>
        <r>
          <rPr>
            <sz val="8"/>
            <color indexed="81"/>
            <rFont val="Tahoma"/>
          </rPr>
          <t xml:space="preserve">
Hier geben sie bitte die Gemeinde an in deren Gemarkung Ihr Jagdbezirk liegt.</t>
        </r>
      </text>
    </comment>
    <comment ref="B33" authorId="0">
      <text>
        <r>
          <rPr>
            <b/>
            <sz val="8"/>
            <color indexed="81"/>
            <rFont val="Tahoma"/>
          </rPr>
          <t>Bei Staatswald:
Größe und Anzahl der verpachteten Jagdbezirke</t>
        </r>
        <r>
          <rPr>
            <sz val="8"/>
            <color indexed="81"/>
            <rFont val="Tahoma"/>
          </rPr>
          <t xml:space="preserve">
</t>
        </r>
      </text>
    </comment>
    <comment ref="A35" authorId="0">
      <text>
        <r>
          <rPr>
            <b/>
            <sz val="8"/>
            <color indexed="81"/>
            <rFont val="Tahoma"/>
          </rPr>
          <t>Bei Staatswald:
Größe und Anzahl der verpachteten Pirschbezirke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<sst xmlns="http://schemas.openxmlformats.org/spreadsheetml/2006/main" count="1294" uniqueCount="490">
  <si>
    <t xml:space="preserve">Strecke </t>
  </si>
  <si>
    <t>Jahr</t>
  </si>
  <si>
    <t>Gesamtstrecke</t>
  </si>
  <si>
    <t>Je 100 ha Jagdfläche</t>
  </si>
  <si>
    <t>Bemerkungen</t>
  </si>
  <si>
    <t>Rotwild</t>
  </si>
  <si>
    <t>Sauen</t>
  </si>
  <si>
    <t>Rehwild</t>
  </si>
  <si>
    <t>Sa.:</t>
  </si>
  <si>
    <t>Mittelwert</t>
  </si>
  <si>
    <t>Hirsche</t>
  </si>
  <si>
    <t>Kahlwild</t>
  </si>
  <si>
    <t>Kl. I</t>
  </si>
  <si>
    <t>Kl. II</t>
  </si>
  <si>
    <t>Kl. III</t>
  </si>
  <si>
    <t>Kl. IV</t>
  </si>
  <si>
    <t>Alttiere</t>
  </si>
  <si>
    <t>Schmaltiere</t>
  </si>
  <si>
    <t>Kälber</t>
  </si>
  <si>
    <t>= &gt; 10 Jahre</t>
  </si>
  <si>
    <t>1 bis 3 Jahre</t>
  </si>
  <si>
    <t>Hirschkälber</t>
  </si>
  <si>
    <t>Wildkälber</t>
  </si>
  <si>
    <t>Stck.</t>
  </si>
  <si>
    <t>Böcke</t>
  </si>
  <si>
    <t>Ricken</t>
  </si>
  <si>
    <t>Schmalrehe</t>
  </si>
  <si>
    <t>Rickenkitze</t>
  </si>
  <si>
    <t>Bockkitze</t>
  </si>
  <si>
    <t>Schwarzwild</t>
  </si>
  <si>
    <t>Keiler</t>
  </si>
  <si>
    <t>Überläufer</t>
  </si>
  <si>
    <t>Bachen</t>
  </si>
  <si>
    <t>Frischlinge</t>
  </si>
  <si>
    <t>männl.</t>
  </si>
  <si>
    <t>weibl.</t>
  </si>
  <si>
    <t>Hasen</t>
  </si>
  <si>
    <t>Dachse</t>
  </si>
  <si>
    <t>Füchse</t>
  </si>
  <si>
    <t>Marder</t>
  </si>
  <si>
    <t>Tauben</t>
  </si>
  <si>
    <t>Schnepfen</t>
  </si>
  <si>
    <t>Enten</t>
  </si>
  <si>
    <t>Wild. Katzen</t>
  </si>
  <si>
    <t>Wild. Hunde</t>
  </si>
  <si>
    <t>Krähen</t>
  </si>
  <si>
    <t>Elstern</t>
  </si>
  <si>
    <t>Streckenbuch</t>
  </si>
  <si>
    <t>Lfd.</t>
  </si>
  <si>
    <t>Gewicht</t>
  </si>
  <si>
    <t>Abzug</t>
  </si>
  <si>
    <t>Erleger</t>
  </si>
  <si>
    <t>Erlös</t>
  </si>
  <si>
    <t>Nr.:</t>
  </si>
  <si>
    <t>Datum</t>
  </si>
  <si>
    <t>Abt.:</t>
  </si>
  <si>
    <t>Schl.</t>
  </si>
  <si>
    <t>Wildart</t>
  </si>
  <si>
    <t>kg</t>
  </si>
  <si>
    <t>Anschrift</t>
  </si>
  <si>
    <t>Kontrolle</t>
  </si>
  <si>
    <t>Summe:</t>
  </si>
  <si>
    <t>Ø Gewicht  Stück/kg</t>
  </si>
  <si>
    <t>Strecke</t>
  </si>
  <si>
    <t>Wilda=</t>
  </si>
  <si>
    <t>arten</t>
  </si>
  <si>
    <t>Arten- und Stärkenschlüssel</t>
  </si>
  <si>
    <t>Art</t>
  </si>
  <si>
    <t>Bezeichnung</t>
  </si>
  <si>
    <t>Stärkeklasse</t>
  </si>
  <si>
    <t>Geschlecht</t>
  </si>
  <si>
    <t>Hirsch</t>
  </si>
  <si>
    <t>I</t>
  </si>
  <si>
    <t>m</t>
  </si>
  <si>
    <t>II</t>
  </si>
  <si>
    <t>III</t>
  </si>
  <si>
    <t>Hirschkalb</t>
  </si>
  <si>
    <t>IV</t>
  </si>
  <si>
    <t>Alttier</t>
  </si>
  <si>
    <t>w</t>
  </si>
  <si>
    <t>Schmaltier</t>
  </si>
  <si>
    <t>Wildkalb</t>
  </si>
  <si>
    <t>Überläufer  m</t>
  </si>
  <si>
    <t>Frischling   m</t>
  </si>
  <si>
    <t>Bache</t>
  </si>
  <si>
    <t>Überläufer  w</t>
  </si>
  <si>
    <t>Frischling   w</t>
  </si>
  <si>
    <t>Bock Kl. I</t>
  </si>
  <si>
    <t>Bock Kl. II</t>
  </si>
  <si>
    <t>Bockkitz</t>
  </si>
  <si>
    <t>Ricke</t>
  </si>
  <si>
    <t>Schmalreh</t>
  </si>
  <si>
    <t>Rickenkitz</t>
  </si>
  <si>
    <t>Hase</t>
  </si>
  <si>
    <t>Dachs</t>
  </si>
  <si>
    <t>Fuchs</t>
  </si>
  <si>
    <t>Ringeltaube</t>
  </si>
  <si>
    <t>Waldschnepfe</t>
  </si>
  <si>
    <t>Stockente</t>
  </si>
  <si>
    <t>Gänse</t>
  </si>
  <si>
    <t>Graugans</t>
  </si>
  <si>
    <t>Rabenvögel</t>
  </si>
  <si>
    <t>Rabenkrähe</t>
  </si>
  <si>
    <t>Elster</t>
  </si>
  <si>
    <t>Eichehlhäher</t>
  </si>
  <si>
    <t>Hunde</t>
  </si>
  <si>
    <t>wildernder Hund</t>
  </si>
  <si>
    <t>Katzen</t>
  </si>
  <si>
    <t>wildernde Katze</t>
  </si>
  <si>
    <t>Anlage 2</t>
  </si>
  <si>
    <t>(zu Ziffer 15 ANJA)</t>
  </si>
  <si>
    <t>Verteiler</t>
  </si>
  <si>
    <t>E = Einzeljagd</t>
  </si>
  <si>
    <t>Streckenmeldung Nr.</t>
  </si>
  <si>
    <t>Erstschrift   Forstamt</t>
  </si>
  <si>
    <t>T= Treibjagd</t>
  </si>
  <si>
    <t>Zweitschrift AAO</t>
  </si>
  <si>
    <t>F= Fallwild</t>
  </si>
  <si>
    <t>Drittschrift   Ausz.AO</t>
  </si>
  <si>
    <t>V= Verkehrsopfer</t>
  </si>
  <si>
    <t>Viertschrift   Forstrevier</t>
  </si>
  <si>
    <t>P= Pirschbezirk (Zusatz)</t>
  </si>
  <si>
    <t>I. Abschußmeldung</t>
  </si>
  <si>
    <t>Ort (Abt.)</t>
  </si>
  <si>
    <t>Zahl</t>
  </si>
  <si>
    <t>Ge=</t>
  </si>
  <si>
    <t>Erleger, Ablieferer</t>
  </si>
  <si>
    <t>Jagd-</t>
  </si>
  <si>
    <t>Führung</t>
  </si>
  <si>
    <t>Geweih-</t>
  </si>
  <si>
    <t>Absch.</t>
  </si>
  <si>
    <t>Platz</t>
  </si>
  <si>
    <t>der Erlegung</t>
  </si>
  <si>
    <t>wicht</t>
  </si>
  <si>
    <t>art</t>
  </si>
  <si>
    <t>Anz./Kost.</t>
  </si>
  <si>
    <t>Geh.gew.</t>
  </si>
  <si>
    <t>liste</t>
  </si>
  <si>
    <t>Klasse</t>
  </si>
  <si>
    <t>Geb.</t>
  </si>
  <si>
    <t>kg/gr.*</t>
  </si>
  <si>
    <t>Nr.</t>
  </si>
  <si>
    <t>Zusätzliche</t>
  </si>
  <si>
    <t>II. Jagdeinnahmen</t>
  </si>
  <si>
    <t>Preis</t>
  </si>
  <si>
    <t>Abschuß-</t>
  </si>
  <si>
    <t>Nummer</t>
  </si>
  <si>
    <t>End-</t>
  </si>
  <si>
    <t>entgelt</t>
  </si>
  <si>
    <t>Quitt.</t>
  </si>
  <si>
    <t>HÜL</t>
  </si>
  <si>
    <t>des Zahlungspflichtigen</t>
  </si>
  <si>
    <t>je kg</t>
  </si>
  <si>
    <t>i.G.</t>
  </si>
  <si>
    <t>MWST</t>
  </si>
  <si>
    <t>preis</t>
  </si>
  <si>
    <t>III. Jagdausgaben</t>
  </si>
  <si>
    <t>Gegenstand</t>
  </si>
  <si>
    <t>Empfänger - Bankverbindung</t>
  </si>
  <si>
    <t>HÜL-Nr.</t>
  </si>
  <si>
    <t>Sachlich richtig</t>
  </si>
  <si>
    <t>Zu II und III</t>
  </si>
  <si>
    <t>Rechnerisch richtig</t>
  </si>
  <si>
    <t>zu I</t>
  </si>
  <si>
    <t>, den</t>
  </si>
  <si>
    <t>zu II</t>
  </si>
  <si>
    <t>zu III</t>
  </si>
  <si>
    <t>(Unterschrift u. Amtsbezeichnung)</t>
  </si>
  <si>
    <t>(Unterschrift und Amtsbezeichnung)</t>
  </si>
  <si>
    <t>* Nichtzutreffendes bitte streichen</t>
  </si>
  <si>
    <t>Bestelltes Wild</t>
  </si>
  <si>
    <t>Name</t>
  </si>
  <si>
    <t>Vorname</t>
  </si>
  <si>
    <t>Bedarf gem.</t>
  </si>
  <si>
    <t>Kalb</t>
  </si>
  <si>
    <t>Endverbraucher</t>
  </si>
  <si>
    <t>Forellenhof</t>
  </si>
  <si>
    <t>Spießer</t>
  </si>
  <si>
    <t>Pirschbezirke</t>
  </si>
  <si>
    <t>Größe</t>
  </si>
  <si>
    <t>Ablauf</t>
  </si>
  <si>
    <t>Inhaber</t>
  </si>
  <si>
    <t>ha</t>
  </si>
  <si>
    <t>je ha</t>
  </si>
  <si>
    <t>Gesamt</t>
  </si>
  <si>
    <t>Telefon</t>
  </si>
  <si>
    <t>Hohe Wurzel</t>
  </si>
  <si>
    <t>107 (tlw.)</t>
  </si>
  <si>
    <t>Fontanellschlag</t>
  </si>
  <si>
    <t>66, 103, 104, 105,</t>
  </si>
  <si>
    <t>Bei Adamskreuz</t>
  </si>
  <si>
    <t>111, 113, 115, 116,</t>
  </si>
  <si>
    <t>122 (tlw.)</t>
  </si>
  <si>
    <t>Summen:</t>
  </si>
  <si>
    <t>Lieferlohn</t>
  </si>
  <si>
    <t>Anzahl</t>
  </si>
  <si>
    <t>Erdsitze</t>
  </si>
  <si>
    <t>€</t>
  </si>
  <si>
    <r>
      <t xml:space="preserve">Ø </t>
    </r>
    <r>
      <rPr>
        <sz val="12"/>
        <rFont val="Arial"/>
        <family val="2"/>
      </rPr>
      <t>€</t>
    </r>
    <r>
      <rPr>
        <sz val="9"/>
        <rFont val="Arial"/>
        <family val="2"/>
      </rPr>
      <t xml:space="preserve"> je kg Erlegungsgewicht incl. MWST</t>
    </r>
  </si>
  <si>
    <t>Jagdbuchführung</t>
  </si>
  <si>
    <t>Führen Sie Ihre Streckenbücher, Abschußpläne und Jagdstatistiken in Excel. Verankern Sie an=</t>
  </si>
  <si>
    <t xml:space="preserve">schauliche Diagramme im Arbeitsblatt. Sie erstellen Ihre Wildbretrechnungen und führen Buch </t>
  </si>
  <si>
    <t>über Ihre Jagdeinnahmen und Ausgaben.</t>
  </si>
  <si>
    <t>Excel-Anwendung von</t>
  </si>
  <si>
    <t>WERNER LUCK</t>
  </si>
  <si>
    <t>INHALT</t>
  </si>
  <si>
    <t>Info</t>
  </si>
  <si>
    <t>Dieses Blatt</t>
  </si>
  <si>
    <t>E</t>
  </si>
  <si>
    <t>Eingaben (Anweisung zum Gebrauch der Arbeitsmappe)</t>
  </si>
  <si>
    <t>A</t>
  </si>
  <si>
    <t>Angaben allgemeiner Art</t>
  </si>
  <si>
    <t>Übersicht über die Gesamtstrecke nach Wildarten und Jahren</t>
  </si>
  <si>
    <t>Diagramm 100 ha</t>
  </si>
  <si>
    <t>Diagramm über den Abschuss je 100 ha</t>
  </si>
  <si>
    <t>Diagramm Gesamt</t>
  </si>
  <si>
    <t>Diagramm über den Gesamtabschuss</t>
  </si>
  <si>
    <t>Abschußplan</t>
  </si>
  <si>
    <t>Aufstellung über den beantragten Abschuß</t>
  </si>
  <si>
    <t>Abschußliste</t>
  </si>
  <si>
    <t>Zusammenstellung der Abschüsse</t>
  </si>
  <si>
    <t>Titel</t>
  </si>
  <si>
    <t xml:space="preserve">Streckenbuchtitel </t>
  </si>
  <si>
    <t>Streckenbuch / Jahr</t>
  </si>
  <si>
    <t>Streckenbuch je Jagdjahr</t>
  </si>
  <si>
    <t>Artenschlüssel</t>
  </si>
  <si>
    <t>Aufstellung über die Wildarten mit Verschlüsselung</t>
  </si>
  <si>
    <t>Streckenmeldung</t>
  </si>
  <si>
    <t>Streckenmeldung (Forstamt/Untere Jagdbehörde)</t>
  </si>
  <si>
    <t>Rechnung</t>
  </si>
  <si>
    <t>Wildbretrechnung</t>
  </si>
  <si>
    <t>Wildvormerkliste</t>
  </si>
  <si>
    <t>Liste der Wildbestellungen</t>
  </si>
  <si>
    <t>Übersicht über verpachtete Pirschbezirke</t>
  </si>
  <si>
    <t>Jagden</t>
  </si>
  <si>
    <t>Übersicht über verpachtete Jagdbezirke</t>
  </si>
  <si>
    <t>Excel-Anwendung speziell für den Forst- und Jagdbereich.</t>
  </si>
  <si>
    <t>Entwickelt von Werner Luck</t>
  </si>
  <si>
    <t>Hauptstraße 2</t>
  </si>
  <si>
    <t>54413 Beuren</t>
  </si>
  <si>
    <t>Tel.: 06586/986025</t>
  </si>
  <si>
    <t>Angaben über das Jagdrevier</t>
  </si>
  <si>
    <t>Forstamt</t>
  </si>
  <si>
    <t>Forstrevier</t>
  </si>
  <si>
    <t>Jagdbezirk</t>
  </si>
  <si>
    <t>Gemeinde</t>
  </si>
  <si>
    <t>Landkreis</t>
  </si>
  <si>
    <t>Trier-Saarburg</t>
  </si>
  <si>
    <t>Bundesland</t>
  </si>
  <si>
    <t>Rheinland-Pfalz</t>
  </si>
  <si>
    <t>Pächter/Revierinhaber</t>
  </si>
  <si>
    <t>Mitpächter</t>
  </si>
  <si>
    <t>Jagdfläche in ha</t>
  </si>
  <si>
    <t>Waldfläche in ha</t>
  </si>
  <si>
    <t>Feldfläche in ha</t>
  </si>
  <si>
    <t>Wildäsungsflächen in ha</t>
  </si>
  <si>
    <t>Jagdjahr</t>
  </si>
  <si>
    <t>Verpachtete Jagdbezirke</t>
  </si>
  <si>
    <t>Stck</t>
  </si>
  <si>
    <t>Jagdeinrichtungen</t>
  </si>
  <si>
    <t>Hochsitze (Kanzeln)</t>
  </si>
  <si>
    <t>Leitersitze</t>
  </si>
  <si>
    <t>n.v. = nicht verwertbar!</t>
  </si>
  <si>
    <t>Käufer</t>
  </si>
  <si>
    <t>Schwarz=</t>
  </si>
  <si>
    <t>wild</t>
  </si>
  <si>
    <t>Lieferwunsch</t>
  </si>
  <si>
    <t xml:space="preserve">Forstrevier </t>
  </si>
  <si>
    <t xml:space="preserve">Forstamt </t>
  </si>
  <si>
    <t>4 Stck</t>
  </si>
  <si>
    <t xml:space="preserve">Jagdjahr  </t>
  </si>
  <si>
    <t xml:space="preserve">Streckenbuch </t>
  </si>
  <si>
    <t>FHs Hohe Wurzel</t>
  </si>
  <si>
    <t>Jagdjahr:</t>
  </si>
  <si>
    <t>Datenbank</t>
  </si>
  <si>
    <t>Suchen nach:</t>
  </si>
  <si>
    <t>Anrede</t>
  </si>
  <si>
    <t>Name, Vorname</t>
  </si>
  <si>
    <t>Vorname, Name</t>
  </si>
  <si>
    <t xml:space="preserve">Straße </t>
  </si>
  <si>
    <t>Ort</t>
  </si>
  <si>
    <t>Herrn</t>
  </si>
  <si>
    <t xml:space="preserve">Familie </t>
  </si>
  <si>
    <t>Landgasthof</t>
  </si>
  <si>
    <t>'Altes Forsthaus'</t>
  </si>
  <si>
    <t xml:space="preserve"> </t>
  </si>
  <si>
    <t>Zahlungspflichtiger</t>
  </si>
  <si>
    <t>Rechnung über den Verkauf von Wildbret</t>
  </si>
  <si>
    <t xml:space="preserve">Forstrevier: </t>
  </si>
  <si>
    <t>Wir lieferten Ihnen:</t>
  </si>
  <si>
    <t>Gesamt-</t>
  </si>
  <si>
    <t>Simon-Wild GmbH</t>
  </si>
  <si>
    <t>i.g.</t>
  </si>
  <si>
    <t>EURO</t>
  </si>
  <si>
    <t>bis 10 kg</t>
  </si>
  <si>
    <t>über 15 kg</t>
  </si>
  <si>
    <t>über 10 kg</t>
  </si>
  <si>
    <t>bis 30 kg</t>
  </si>
  <si>
    <t>VB</t>
  </si>
  <si>
    <t>30 bis 80 kg</t>
  </si>
  <si>
    <t>20 bis 80 kg</t>
  </si>
  <si>
    <t>über 80 kg</t>
  </si>
  <si>
    <t>Hinweis bei der Abgabe von Schwarzwild</t>
  </si>
  <si>
    <t>Trichinenschau ist vorgenommen</t>
  </si>
  <si>
    <t>Trichinenschau ist vom Käufer vorzunehmen</t>
  </si>
  <si>
    <t>Wir bitten Sie, den Betrag in Höhe von :</t>
  </si>
  <si>
    <t xml:space="preserve">  </t>
  </si>
  <si>
    <t>bis spätestens :</t>
  </si>
  <si>
    <t>an die Regierungskasse Trier mittels beiliegendem Überweisungsträger zu überweisen.</t>
  </si>
  <si>
    <t xml:space="preserve">Die Gefahr des Verlustes, des Verderbens oder der Wertminderung ist mit der Übernahme </t>
  </si>
  <si>
    <t>des Wildes (Wildbrets) auf Sie übergegangen.</t>
  </si>
  <si>
    <t>Konten der Regierungskasse</t>
  </si>
  <si>
    <t>Sparkasse Trier</t>
  </si>
  <si>
    <t xml:space="preserve">Kto.Nr. 25163  </t>
  </si>
  <si>
    <t>BLZ 585 501 30</t>
  </si>
  <si>
    <t>Postscheckamt Köln</t>
  </si>
  <si>
    <t>Kto.Nr. 34365-501</t>
  </si>
  <si>
    <t>BLZ 370 100 50</t>
  </si>
  <si>
    <t>Wilbretpreise</t>
  </si>
  <si>
    <t>Code</t>
  </si>
  <si>
    <t>Differenzierung</t>
  </si>
  <si>
    <t>VP ohne MWST/kg</t>
  </si>
  <si>
    <t>Brundfthirsch</t>
  </si>
  <si>
    <t>gültig ab:</t>
  </si>
  <si>
    <t>10 - 19 kg</t>
  </si>
  <si>
    <t>Bock</t>
  </si>
  <si>
    <t>Frischling</t>
  </si>
  <si>
    <t>VP ohne MWST/Stück</t>
  </si>
  <si>
    <t>Metzgerei Schmitt</t>
  </si>
  <si>
    <t>Anzahl/</t>
  </si>
  <si>
    <t>Menge</t>
  </si>
  <si>
    <t>Zahlungspflichtige</t>
  </si>
  <si>
    <t>Liste der Kunden und Zahlungspflichtigen</t>
  </si>
  <si>
    <t>Wildbretpreise alle Abnehmer</t>
  </si>
  <si>
    <t>Falls Sie den beiliegenden Überweisungsträger nicht benutzen wollen,</t>
  </si>
  <si>
    <t>geben Sie auf Ihrer Überweisung bitte an:</t>
  </si>
  <si>
    <t>Hirsch Kl. III</t>
  </si>
  <si>
    <t>&lt; 100 kg</t>
  </si>
  <si>
    <t>&gt; 100 kg</t>
  </si>
  <si>
    <t>Hirsch Kl. I</t>
  </si>
  <si>
    <t>Hirsch Kl. II</t>
  </si>
  <si>
    <t>99, 101, 102, 108,</t>
  </si>
  <si>
    <t>verkauft:</t>
  </si>
  <si>
    <t>360  ha</t>
  </si>
  <si>
    <t>Durchschnittspreis je kg incl. MWST vekauftes Wildbret</t>
  </si>
  <si>
    <t>entfällt</t>
  </si>
  <si>
    <t>04.05.</t>
  </si>
  <si>
    <t>125 a1</t>
  </si>
  <si>
    <t>06.05.</t>
  </si>
  <si>
    <t>133 a1</t>
  </si>
  <si>
    <t>122 a1</t>
  </si>
  <si>
    <t>128 x</t>
  </si>
  <si>
    <t>07.05.</t>
  </si>
  <si>
    <t>100 a1</t>
  </si>
  <si>
    <t>08.05.</t>
  </si>
  <si>
    <t>142 a</t>
  </si>
  <si>
    <t>15.05.</t>
  </si>
  <si>
    <t>129 a</t>
  </si>
  <si>
    <t>17.05.</t>
  </si>
  <si>
    <t>108 x</t>
  </si>
  <si>
    <t>18.05.</t>
  </si>
  <si>
    <t>20.05.</t>
  </si>
  <si>
    <t>104 x</t>
  </si>
  <si>
    <t>Abschussfreigabe</t>
  </si>
  <si>
    <t>Lfd.Nr.:</t>
  </si>
  <si>
    <t>Straße/Nr.</t>
  </si>
  <si>
    <t>PLZ</t>
  </si>
  <si>
    <t xml:space="preserve">von </t>
  </si>
  <si>
    <t>bis</t>
  </si>
  <si>
    <t>Stück</t>
  </si>
  <si>
    <t>Paket-Nr.</t>
  </si>
  <si>
    <t>Pauschalbetrag</t>
  </si>
  <si>
    <t>Grundbetrag</t>
  </si>
  <si>
    <t>Abschußentgelt</t>
  </si>
  <si>
    <t>Gesamtbetrag</t>
  </si>
  <si>
    <t>(Abschüsse siehe Streckenbuch!)</t>
  </si>
  <si>
    <t>Gesamteinnahme</t>
  </si>
  <si>
    <t>Abschussfreigaben</t>
  </si>
  <si>
    <t>Aufstellung über Abschussfreigaben im Jagdjahr</t>
  </si>
  <si>
    <r>
      <t>Betrag/</t>
    </r>
    <r>
      <rPr>
        <sz val="11"/>
        <rFont val="Arial"/>
        <family val="2"/>
      </rPr>
      <t>€</t>
    </r>
  </si>
  <si>
    <t>erlegt</t>
  </si>
  <si>
    <t>101 b</t>
  </si>
  <si>
    <t>01.08.</t>
  </si>
  <si>
    <t>Bock Kl.II</t>
  </si>
  <si>
    <t>EP</t>
  </si>
  <si>
    <t>E-Mail: wernerluck@web.de</t>
  </si>
  <si>
    <t>Waldhof</t>
  </si>
  <si>
    <t>Vorwald</t>
  </si>
  <si>
    <t>Sonne</t>
  </si>
  <si>
    <t>Waldhausen</t>
  </si>
  <si>
    <t>XYZ</t>
  </si>
  <si>
    <t>2019/20</t>
  </si>
  <si>
    <t>Drückjagdböcke</t>
  </si>
  <si>
    <r>
      <t xml:space="preserve">Jagdbetriebsfläche   </t>
    </r>
    <r>
      <rPr>
        <b/>
        <sz val="10"/>
        <rFont val="Arial"/>
      </rPr>
      <t xml:space="preserve"> 1.400 ha</t>
    </r>
  </si>
  <si>
    <t>Abschußliste 2019/2020</t>
  </si>
  <si>
    <t>Geführt von: XYZ</t>
  </si>
  <si>
    <t>Hier können Sie ein Bild Ihrer Wahl einfügen</t>
  </si>
  <si>
    <t>xxxx</t>
  </si>
  <si>
    <t>xyz</t>
  </si>
  <si>
    <t>14.06.</t>
  </si>
  <si>
    <t>107 a</t>
  </si>
  <si>
    <t>Lfd.
Nr.</t>
  </si>
  <si>
    <t>Stm.
Nr.</t>
  </si>
  <si>
    <t>(z.B. Fallwild, Jagdart, Abzugsgrund)</t>
  </si>
  <si>
    <t>/ 19</t>
  </si>
  <si>
    <t>XYZ, Hermeskeil</t>
  </si>
  <si>
    <t>Übersicht über vergebene Pirschbezirke</t>
  </si>
  <si>
    <t>Str. Nr.</t>
  </si>
  <si>
    <t xml:space="preserve">PLZ </t>
  </si>
  <si>
    <t xml:space="preserve">Umsatzsteuer-Nummer: </t>
  </si>
  <si>
    <t>Telefon: xxxxxx Telefax: xxxxxx</t>
  </si>
  <si>
    <t>Bearbeiter: NN</t>
  </si>
  <si>
    <t>Telefon und Telefax: xxxxxxxxx</t>
  </si>
  <si>
    <t>geben Sie hier Ihre Adressdaten ein!</t>
  </si>
  <si>
    <t>Forstamt Waldhof, Waald-Str. 1, 55555 Waldhof</t>
  </si>
  <si>
    <t xml:space="preserve">54413 Ort, den </t>
  </si>
  <si>
    <t>IBAN</t>
  </si>
  <si>
    <t>BIC</t>
  </si>
  <si>
    <t>Straße</t>
  </si>
  <si>
    <t>Feldstraße</t>
  </si>
  <si>
    <t>Waldstraße</t>
  </si>
  <si>
    <t>Wiesenstraße</t>
  </si>
  <si>
    <t>55556 Waldbrunn</t>
  </si>
  <si>
    <t>55557 Waldbrunn</t>
  </si>
  <si>
    <t>55558 Waldbrunn</t>
  </si>
  <si>
    <t>55559 Waldbrunn</t>
  </si>
  <si>
    <t>55560 Waldbrunn</t>
  </si>
  <si>
    <t>55561 Waldbrunn</t>
  </si>
  <si>
    <t>55562 Waldbrunn</t>
  </si>
  <si>
    <t>55563 Waldbrunn</t>
  </si>
  <si>
    <t>55564 Waldbrunn</t>
  </si>
  <si>
    <t>55565 Waldbrunn</t>
  </si>
  <si>
    <t>55566 Waldbrunn</t>
  </si>
  <si>
    <t>55567 Waldbrunn</t>
  </si>
  <si>
    <t>55568 Waldbrunn</t>
  </si>
  <si>
    <t>55569 Waldbrunn</t>
  </si>
  <si>
    <t>55570 Waldbrunn</t>
  </si>
  <si>
    <t>55571 Waldbrunn</t>
  </si>
  <si>
    <t>55572 Waldbrunn</t>
  </si>
  <si>
    <t>55573 Waldbrunn</t>
  </si>
  <si>
    <t>55574 Waldbrunn</t>
  </si>
  <si>
    <t>55575 Waldbrunn</t>
  </si>
  <si>
    <t>Anweisungen und Erläuterungen zum Gebrauch der Arbeitsmappe</t>
  </si>
  <si>
    <t>Wildbretpreise</t>
  </si>
  <si>
    <t>Tabellenblatt</t>
  </si>
  <si>
    <t>Geben Sie hier die Grunddaten zu Ihrem Jagdrevier ein.</t>
  </si>
  <si>
    <t>In dieser Liste geben Sie die von Ihnen vereinbarten (zu erzielneden) Preise des Wildbrets</t>
  </si>
  <si>
    <t>getrennt nach Abnehmern und Wildarten ein.</t>
  </si>
  <si>
    <t>Hier ermitteln sie die Gesamtstrecke der Hauptwildarten nach Jagdjahr.</t>
  </si>
  <si>
    <t>Abschuss je 100 ha nach Hauptwildarten und Jagdjahr.</t>
  </si>
  <si>
    <t>Gesamtqbschuss nach Hauptwildarten und Jagdjahr.</t>
  </si>
  <si>
    <t>Diagr. 100 ha</t>
  </si>
  <si>
    <t>Diagr. Gesamt</t>
  </si>
  <si>
    <t>Abschussplan</t>
  </si>
  <si>
    <t>Abschlussplan für das Jagdjahr des Jagdbezirkes.</t>
  </si>
  <si>
    <t>Abschussliste</t>
  </si>
  <si>
    <t>Streckenbuchtitel</t>
  </si>
  <si>
    <t>Str. Buch</t>
  </si>
  <si>
    <t>Arten- und Stärkenschlüssel der Wildarten</t>
  </si>
  <si>
    <t>Str.meldung</t>
  </si>
  <si>
    <t>Absussfreigabe</t>
  </si>
  <si>
    <t>Übersicht über verkaufte oder vergebene Abschüsse</t>
  </si>
  <si>
    <t xml:space="preserve">Übersicht über die abgegebenen Ankaufswünsche </t>
  </si>
  <si>
    <t>Übersicht über die vergebenen Pirschbezirke</t>
  </si>
  <si>
    <t>Datenbank über Wildbretkäufer</t>
  </si>
  <si>
    <t>Automatisierte Rechnung zum Wildbretverkauf</t>
  </si>
  <si>
    <t>Sie können grundsätzlich alle Tabellenblätter nach Ihren Wünschen und Vorstellungen umgestalten oder verändern.</t>
  </si>
  <si>
    <t>Abschussliste je Forstrevier (oder Jagdbezirk) über alle Wildarten.</t>
  </si>
  <si>
    <t>Weitere Tabellenblätter können Sie ebenfalls nach Bedarf hinzufügen.</t>
  </si>
  <si>
    <t>Frau</t>
  </si>
  <si>
    <t>55576 Waldbrunn</t>
  </si>
  <si>
    <t>Den einzutragenden Code übernehmen Sie bitte aus der Tabelle "Wildbretpreise"</t>
  </si>
  <si>
    <t xml:space="preserve">Erlegung
</t>
  </si>
  <si>
    <t xml:space="preserve">Erlegtes Wild
</t>
  </si>
  <si>
    <t>des Bezirks</t>
  </si>
  <si>
    <t>Dieses Anschriftfeld wird automatisch</t>
  </si>
  <si>
    <t>Zahlungspflichtigen ausgefüllt.</t>
  </si>
  <si>
    <t>mit der Eingabe der Nummer des</t>
  </si>
  <si>
    <t>Die Wildart und die Stärkeklasse bzw.</t>
  </si>
  <si>
    <t>Bezeichnung wird automatisch mit der</t>
  </si>
  <si>
    <t>Eintragung des Codes aus dem</t>
  </si>
  <si>
    <t>Tabellenblatt "Wildbretpreise" über-</t>
  </si>
  <si>
    <t>nommen!</t>
  </si>
  <si>
    <t>Wenn Sie Ihre Adressdaten eingetragen</t>
  </si>
  <si>
    <t>haben und die Verwendung der Rech-</t>
  </si>
  <si>
    <t>nung verstanden haben, können Sie</t>
  </si>
  <si>
    <t>die Pfeile in der Rechnung und den Text</t>
  </si>
  <si>
    <t>"geben Sie hier…" löschen. Die Randbe-</t>
  </si>
  <si>
    <t>merkungen können Sie stehen lassen,</t>
  </si>
  <si>
    <t>der Druckbereich ist auf die Rechnung begrenzt.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</si>
</sst>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_-* #,##0\ _D_M_-;\-* #,##0\ _D_M_-;_-* &quot;-&quot;??\ _D_M_-;_-@_-"/>
    <numFmt numFmtId="167" formatCode="0.0"/>
    <numFmt numFmtId="168" formatCode="0.0%"/>
    <numFmt numFmtId="169" formatCode="#,##0.0"/>
    <numFmt numFmtId="170" formatCode="#,##0.00;\-#,##0.00"/>
    <numFmt numFmtId="171" formatCode="_-* #,##0.00\ [$€-1]_-;\-* #,##0.00\ [$€-1]_-;_-* &quot;-&quot;??\ [$€-1]_-"/>
    <numFmt numFmtId="172" formatCode="#,##0.00\ [$€-1]"/>
    <numFmt numFmtId="173" formatCode="#,##0.00\ [$€-1];[Red]\-#,##0.00\ [$€-1]"/>
    <numFmt numFmtId="174" formatCode="#,##0.00\ &quot;DM&quot;"/>
    <numFmt numFmtId="175" formatCode="#,##0.00\ &quot;€&quot;"/>
    <numFmt numFmtId="176" formatCode="d/m;@"/>
    <numFmt numFmtId="177" formatCode="_-* #,##0.00\ [$€-407]_-;\-* #,##0.00\ [$€-407]_-;_-* &quot;-&quot;??\ [$€-407]_-;_-@_-"/>
  </numFmts>
  <fonts count="77">
    <font>
      <sz val="10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sz val="8"/>
      <name val="Arial"/>
      <family val="2"/>
    </font>
    <font>
      <b/>
      <sz val="8"/>
      <name val="Arial"/>
    </font>
    <font>
      <b/>
      <sz val="14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</font>
    <font>
      <b/>
      <sz val="9"/>
      <color indexed="8"/>
      <name val="Arial"/>
      <family val="2"/>
    </font>
    <font>
      <b/>
      <sz val="20"/>
      <name val="Arial"/>
      <family val="2"/>
    </font>
    <font>
      <sz val="9"/>
      <name val="Arial"/>
    </font>
    <font>
      <sz val="14"/>
      <name val="Arial"/>
      <family val="2"/>
    </font>
    <font>
      <strike/>
      <sz val="9"/>
      <name val="Arial"/>
      <family val="2"/>
    </font>
    <font>
      <sz val="10"/>
      <name val="Inter"/>
    </font>
    <font>
      <u/>
      <sz val="10"/>
      <color indexed="12"/>
      <name val="Arial"/>
    </font>
    <font>
      <sz val="12"/>
      <name val="Arial"/>
      <family val="2"/>
    </font>
    <font>
      <sz val="20"/>
      <name val="Arial"/>
      <family val="2"/>
    </font>
    <font>
      <u/>
      <sz val="8"/>
      <color indexed="12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  <family val="2"/>
    </font>
    <font>
      <sz val="8"/>
      <name val="Helv"/>
    </font>
    <font>
      <sz val="10"/>
      <name val="Helv"/>
    </font>
    <font>
      <sz val="10"/>
      <name val="MS Sans Serif"/>
    </font>
    <font>
      <sz val="8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MS Sans Serif"/>
    </font>
    <font>
      <b/>
      <sz val="10"/>
      <name val="MS Sans Serif"/>
    </font>
    <font>
      <b/>
      <sz val="10"/>
      <name val="Times New Roman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name val="Times New Roman"/>
    </font>
    <font>
      <sz val="11"/>
      <name val="MS Sans Serif"/>
    </font>
    <font>
      <sz val="13"/>
      <name val="Times New Roman"/>
      <family val="1"/>
    </font>
    <font>
      <sz val="8"/>
      <name val="Times New Roman"/>
      <family val="1"/>
    </font>
    <font>
      <b/>
      <i/>
      <sz val="16"/>
      <name val="Times New Roman"/>
    </font>
    <font>
      <b/>
      <u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u/>
      <sz val="10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sz val="6"/>
      <name val="Times New Roman"/>
      <family val="1"/>
    </font>
    <font>
      <i/>
      <sz val="8"/>
      <name val="Times New Roman"/>
      <family val="1"/>
    </font>
    <font>
      <i/>
      <sz val="9"/>
      <name val="Arial"/>
      <family val="2"/>
    </font>
    <font>
      <sz val="10"/>
      <color indexed="10"/>
      <name val="Arial"/>
    </font>
    <font>
      <sz val="20"/>
      <name val="Arial"/>
    </font>
    <font>
      <sz val="14"/>
      <name val="Arial"/>
    </font>
    <font>
      <sz val="22"/>
      <name val="Arial"/>
    </font>
    <font>
      <sz val="11"/>
      <name val="Arial"/>
    </font>
    <font>
      <sz val="8"/>
      <name val="Arial"/>
    </font>
    <font>
      <sz val="16"/>
      <name val="Arial"/>
    </font>
    <font>
      <sz val="9"/>
      <color indexed="10"/>
      <name val="Arial"/>
    </font>
    <font>
      <strike/>
      <sz val="10"/>
      <name val="Arial"/>
    </font>
    <font>
      <b/>
      <i/>
      <sz val="16"/>
      <name val="Times New Roman"/>
      <family val="1"/>
    </font>
    <font>
      <sz val="14"/>
      <name val="Times New Roman"/>
      <family val="1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i/>
      <sz val="14"/>
      <name val="Times New Roman"/>
      <family val="1"/>
    </font>
    <font>
      <sz val="10"/>
      <name val="Cambria"/>
      <family val="1"/>
      <scheme val="major"/>
    </font>
    <font>
      <sz val="8"/>
      <name val="Cambria"/>
      <family val="1"/>
      <scheme val="major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71" fontId="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2" fillId="0" borderId="0"/>
    <xf numFmtId="164" fontId="2" fillId="0" borderId="0" applyFont="0" applyFill="0" applyBorder="0" applyAlignment="0" applyProtection="0"/>
  </cellStyleXfs>
  <cellXfs count="643">
    <xf numFmtId="0" fontId="0" fillId="0" borderId="0" xfId="0"/>
    <xf numFmtId="167" fontId="0" fillId="0" borderId="0" xfId="0" applyNumberFormat="1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left"/>
    </xf>
    <xf numFmtId="0" fontId="0" fillId="0" borderId="0" xfId="0" applyBorder="1"/>
    <xf numFmtId="167" fontId="0" fillId="0" borderId="1" xfId="0" applyNumberFormat="1" applyBorder="1"/>
    <xf numFmtId="0" fontId="4" fillId="0" borderId="1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/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1" fontId="10" fillId="0" borderId="1" xfId="0" applyNumberFormat="1" applyFont="1" applyBorder="1" applyAlignment="1">
      <alignment horizontal="center"/>
    </xf>
    <xf numFmtId="0" fontId="10" fillId="0" borderId="11" xfId="0" applyFont="1" applyBorder="1"/>
    <xf numFmtId="167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right"/>
    </xf>
    <xf numFmtId="2" fontId="10" fillId="0" borderId="1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/>
    <xf numFmtId="0" fontId="1" fillId="0" borderId="1" xfId="0" applyFont="1" applyBorder="1" applyAlignment="1">
      <alignment horizontal="center"/>
    </xf>
    <xf numFmtId="0" fontId="3" fillId="4" borderId="0" xfId="0" applyFont="1" applyFill="1"/>
    <xf numFmtId="0" fontId="1" fillId="4" borderId="0" xfId="0" applyFont="1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left"/>
    </xf>
    <xf numFmtId="0" fontId="1" fillId="5" borderId="0" xfId="0" applyFont="1" applyFill="1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4" fillId="3" borderId="1" xfId="0" applyFont="1" applyFill="1" applyBorder="1"/>
    <xf numFmtId="0" fontId="0" fillId="0" borderId="14" xfId="0" applyBorder="1"/>
    <xf numFmtId="167" fontId="0" fillId="0" borderId="14" xfId="0" applyNumberFormat="1" applyBorder="1"/>
    <xf numFmtId="2" fontId="10" fillId="0" borderId="0" xfId="0" applyNumberFormat="1" applyFont="1"/>
    <xf numFmtId="0" fontId="10" fillId="5" borderId="0" xfId="0" applyFont="1" applyFill="1"/>
    <xf numFmtId="14" fontId="10" fillId="0" borderId="1" xfId="0" applyNumberFormat="1" applyFont="1" applyBorder="1"/>
    <xf numFmtId="0" fontId="10" fillId="0" borderId="1" xfId="0" applyFont="1" applyBorder="1" applyAlignment="1"/>
    <xf numFmtId="167" fontId="10" fillId="0" borderId="0" xfId="0" applyNumberFormat="1" applyFont="1" applyAlignment="1">
      <alignment horizontal="right"/>
    </xf>
    <xf numFmtId="167" fontId="10" fillId="0" borderId="1" xfId="0" applyNumberFormat="1" applyFont="1" applyBorder="1" applyAlignment="1">
      <alignment horizontal="center"/>
    </xf>
    <xf numFmtId="0" fontId="10" fillId="6" borderId="1" xfId="0" applyFont="1" applyFill="1" applyBorder="1"/>
    <xf numFmtId="0" fontId="11" fillId="5" borderId="0" xfId="0" applyFont="1" applyFill="1"/>
    <xf numFmtId="167" fontId="11" fillId="7" borderId="17" xfId="0" applyNumberFormat="1" applyFont="1" applyFill="1" applyBorder="1"/>
    <xf numFmtId="167" fontId="11" fillId="7" borderId="17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2" borderId="0" xfId="0" applyFont="1" applyFill="1"/>
    <xf numFmtId="0" fontId="10" fillId="2" borderId="0" xfId="0" applyFont="1" applyFill="1" applyBorder="1"/>
    <xf numFmtId="167" fontId="10" fillId="0" borderId="0" xfId="0" applyNumberFormat="1" applyFont="1" applyAlignment="1">
      <alignment horizontal="left"/>
    </xf>
    <xf numFmtId="1" fontId="1" fillId="7" borderId="0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1" fillId="7" borderId="21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Continuous"/>
    </xf>
    <xf numFmtId="0" fontId="11" fillId="7" borderId="22" xfId="0" applyFont="1" applyFill="1" applyBorder="1" applyAlignment="1">
      <alignment horizontal="centerContinuous"/>
    </xf>
    <xf numFmtId="0" fontId="11" fillId="7" borderId="23" xfId="0" applyFont="1" applyFill="1" applyBorder="1" applyAlignment="1">
      <alignment horizontal="center"/>
    </xf>
    <xf numFmtId="0" fontId="11" fillId="7" borderId="16" xfId="0" applyFont="1" applyFill="1" applyBorder="1" applyAlignment="1">
      <alignment horizontal="centerContinuous"/>
    </xf>
    <xf numFmtId="0" fontId="11" fillId="7" borderId="4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7" borderId="24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25" xfId="0" applyFont="1" applyFill="1" applyBorder="1" applyAlignment="1">
      <alignment horizontal="center"/>
    </xf>
    <xf numFmtId="0" fontId="12" fillId="7" borderId="26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1" fontId="10" fillId="8" borderId="1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0" fillId="0" borderId="1" xfId="0" applyFont="1" applyFill="1" applyBorder="1"/>
    <xf numFmtId="0" fontId="7" fillId="0" borderId="0" xfId="0" applyFont="1"/>
    <xf numFmtId="0" fontId="10" fillId="2" borderId="8" xfId="0" applyFont="1" applyFill="1" applyBorder="1"/>
    <xf numFmtId="0" fontId="10" fillId="2" borderId="28" xfId="0" applyFont="1" applyFill="1" applyBorder="1"/>
    <xf numFmtId="0" fontId="10" fillId="2" borderId="12" xfId="0" applyFont="1" applyFill="1" applyBorder="1"/>
    <xf numFmtId="0" fontId="10" fillId="2" borderId="5" xfId="0" applyFont="1" applyFill="1" applyBorder="1"/>
    <xf numFmtId="0" fontId="10" fillId="2" borderId="10" xfId="0" applyFont="1" applyFill="1" applyBorder="1"/>
    <xf numFmtId="0" fontId="10" fillId="2" borderId="13" xfId="0" applyFont="1" applyFill="1" applyBorder="1"/>
    <xf numFmtId="0" fontId="10" fillId="0" borderId="29" xfId="0" applyFont="1" applyBorder="1"/>
    <xf numFmtId="0" fontId="10" fillId="0" borderId="30" xfId="0" applyFont="1" applyBorder="1"/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14" fontId="10" fillId="0" borderId="0" xfId="0" applyNumberFormat="1" applyFont="1" applyBorder="1"/>
    <xf numFmtId="0" fontId="10" fillId="0" borderId="31" xfId="0" applyFont="1" applyBorder="1"/>
    <xf numFmtId="0" fontId="4" fillId="0" borderId="0" xfId="0" applyFont="1" applyAlignment="1">
      <alignment horizontal="centerContinuous"/>
    </xf>
    <xf numFmtId="0" fontId="12" fillId="7" borderId="32" xfId="0" applyFont="1" applyFill="1" applyBorder="1"/>
    <xf numFmtId="0" fontId="12" fillId="7" borderId="19" xfId="0" applyFont="1" applyFill="1" applyBorder="1"/>
    <xf numFmtId="0" fontId="12" fillId="7" borderId="33" xfId="0" applyFont="1" applyFill="1" applyBorder="1"/>
    <xf numFmtId="0" fontId="12" fillId="4" borderId="19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/>
    </xf>
    <xf numFmtId="0" fontId="12" fillId="9" borderId="34" xfId="0" applyFont="1" applyFill="1" applyBorder="1" applyAlignment="1">
      <alignment horizontal="center"/>
    </xf>
    <xf numFmtId="0" fontId="21" fillId="0" borderId="1" xfId="0" applyFont="1" applyBorder="1"/>
    <xf numFmtId="0" fontId="22" fillId="0" borderId="0" xfId="0" applyNumberFormat="1" applyFont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Continuous"/>
    </xf>
    <xf numFmtId="14" fontId="1" fillId="2" borderId="3" xfId="0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Continuous"/>
    </xf>
    <xf numFmtId="0" fontId="1" fillId="2" borderId="16" xfId="0" applyFont="1" applyFill="1" applyBorder="1" applyAlignment="1">
      <alignment horizontal="centerContinuous"/>
    </xf>
    <xf numFmtId="2" fontId="1" fillId="2" borderId="7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14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9" xfId="0" applyFont="1" applyFill="1" applyBorder="1"/>
    <xf numFmtId="0" fontId="1" fillId="2" borderId="13" xfId="0" applyFont="1" applyFill="1" applyBorder="1"/>
    <xf numFmtId="0" fontId="11" fillId="0" borderId="2" xfId="0" applyFont="1" applyBorder="1" applyAlignment="1">
      <alignment horizontal="center"/>
    </xf>
    <xf numFmtId="2" fontId="10" fillId="0" borderId="0" xfId="0" applyNumberFormat="1" applyFont="1" applyBorder="1"/>
    <xf numFmtId="4" fontId="10" fillId="0" borderId="0" xfId="0" applyNumberFormat="1" applyFont="1" applyBorder="1"/>
    <xf numFmtId="0" fontId="4" fillId="0" borderId="1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2" fontId="10" fillId="0" borderId="31" xfId="0" applyNumberFormat="1" applyFont="1" applyBorder="1"/>
    <xf numFmtId="4" fontId="10" fillId="0" borderId="31" xfId="0" applyNumberFormat="1" applyFont="1" applyBorder="1"/>
    <xf numFmtId="14" fontId="10" fillId="0" borderId="31" xfId="0" applyNumberFormat="1" applyFont="1" applyBorder="1"/>
    <xf numFmtId="4" fontId="10" fillId="0" borderId="0" xfId="0" applyNumberFormat="1" applyFont="1"/>
    <xf numFmtId="14" fontId="10" fillId="0" borderId="0" xfId="0" applyNumberFormat="1" applyFont="1"/>
    <xf numFmtId="2" fontId="11" fillId="6" borderId="17" xfId="0" applyNumberFormat="1" applyFont="1" applyFill="1" applyBorder="1"/>
    <xf numFmtId="4" fontId="11" fillId="6" borderId="17" xfId="0" applyNumberFormat="1" applyFont="1" applyFill="1" applyBorder="1"/>
    <xf numFmtId="0" fontId="6" fillId="10" borderId="0" xfId="0" applyFont="1" applyFill="1"/>
    <xf numFmtId="0" fontId="0" fillId="10" borderId="0" xfId="0" applyFill="1"/>
    <xf numFmtId="0" fontId="7" fillId="10" borderId="0" xfId="0" applyFont="1" applyFill="1"/>
    <xf numFmtId="0" fontId="11" fillId="10" borderId="0" xfId="0" applyFont="1" applyFill="1"/>
    <xf numFmtId="0" fontId="13" fillId="10" borderId="0" xfId="0" applyFont="1" applyFill="1"/>
    <xf numFmtId="0" fontId="3" fillId="5" borderId="0" xfId="0" applyFont="1" applyFill="1" applyAlignment="1">
      <alignment horizontal="left"/>
    </xf>
    <xf numFmtId="167" fontId="0" fillId="5" borderId="0" xfId="0" applyNumberFormat="1" applyFill="1"/>
    <xf numFmtId="0" fontId="10" fillId="11" borderId="1" xfId="0" applyFont="1" applyFill="1" applyBorder="1"/>
    <xf numFmtId="0" fontId="15" fillId="12" borderId="0" xfId="0" applyFont="1" applyFill="1"/>
    <xf numFmtId="0" fontId="10" fillId="12" borderId="0" xfId="0" applyFont="1" applyFill="1"/>
    <xf numFmtId="0" fontId="4" fillId="12" borderId="0" xfId="0" applyFont="1" applyFill="1"/>
    <xf numFmtId="0" fontId="11" fillId="12" borderId="0" xfId="0" applyFont="1" applyFill="1" applyAlignment="1">
      <alignment horizontal="right"/>
    </xf>
    <xf numFmtId="0" fontId="14" fillId="12" borderId="0" xfId="0" applyFont="1" applyFill="1"/>
    <xf numFmtId="0" fontId="0" fillId="12" borderId="0" xfId="0" applyFill="1"/>
    <xf numFmtId="0" fontId="19" fillId="12" borderId="0" xfId="0" applyFont="1" applyFill="1"/>
    <xf numFmtId="0" fontId="9" fillId="12" borderId="0" xfId="0" applyFont="1" applyFill="1"/>
    <xf numFmtId="0" fontId="6" fillId="12" borderId="0" xfId="0" applyFont="1" applyFill="1"/>
    <xf numFmtId="0" fontId="20" fillId="12" borderId="0" xfId="0" applyFont="1" applyFill="1"/>
    <xf numFmtId="0" fontId="13" fillId="2" borderId="0" xfId="0" applyFont="1" applyFill="1"/>
    <xf numFmtId="0" fontId="10" fillId="2" borderId="0" xfId="0" applyFont="1" applyFill="1"/>
    <xf numFmtId="0" fontId="4" fillId="2" borderId="0" xfId="0" applyFont="1" applyFill="1"/>
    <xf numFmtId="0" fontId="0" fillId="2" borderId="0" xfId="0" applyFill="1"/>
    <xf numFmtId="0" fontId="13" fillId="6" borderId="0" xfId="0" applyFont="1" applyFill="1"/>
    <xf numFmtId="0" fontId="10" fillId="6" borderId="0" xfId="0" applyFont="1" applyFill="1"/>
    <xf numFmtId="0" fontId="9" fillId="12" borderId="8" xfId="0" applyFont="1" applyFill="1" applyBorder="1" applyAlignment="1">
      <alignment horizontal="center"/>
    </xf>
    <xf numFmtId="0" fontId="9" fillId="12" borderId="3" xfId="0" applyFont="1" applyFill="1" applyBorder="1" applyAlignment="1">
      <alignment horizontal="center"/>
    </xf>
    <xf numFmtId="2" fontId="9" fillId="12" borderId="3" xfId="0" applyNumberFormat="1" applyFont="1" applyFill="1" applyBorder="1" applyAlignment="1">
      <alignment horizontal="center"/>
    </xf>
    <xf numFmtId="0" fontId="9" fillId="12" borderId="5" xfId="0" applyFont="1" applyFill="1" applyBorder="1" applyAlignment="1">
      <alignment horizontal="center"/>
    </xf>
    <xf numFmtId="0" fontId="9" fillId="12" borderId="6" xfId="0" applyFont="1" applyFill="1" applyBorder="1" applyAlignment="1">
      <alignment horizontal="center"/>
    </xf>
    <xf numFmtId="0" fontId="9" fillId="12" borderId="10" xfId="0" applyFont="1" applyFill="1" applyBorder="1" applyAlignment="1">
      <alignment horizontal="center"/>
    </xf>
    <xf numFmtId="167" fontId="9" fillId="12" borderId="6" xfId="0" applyNumberFormat="1" applyFont="1" applyFill="1" applyBorder="1" applyAlignment="1">
      <alignment horizontal="center"/>
    </xf>
    <xf numFmtId="0" fontId="9" fillId="12" borderId="27" xfId="0" applyFont="1" applyFill="1" applyBorder="1" applyAlignment="1">
      <alignment horizontal="center"/>
    </xf>
    <xf numFmtId="0" fontId="10" fillId="11" borderId="11" xfId="0" applyFont="1" applyFill="1" applyBorder="1"/>
    <xf numFmtId="1" fontId="11" fillId="13" borderId="17" xfId="0" applyNumberFormat="1" applyFont="1" applyFill="1" applyBorder="1" applyAlignment="1">
      <alignment horizontal="center"/>
    </xf>
    <xf numFmtId="1" fontId="11" fillId="5" borderId="17" xfId="0" applyNumberFormat="1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13" borderId="8" xfId="0" applyFont="1" applyFill="1" applyBorder="1" applyAlignment="1">
      <alignment horizontal="center"/>
    </xf>
    <xf numFmtId="0" fontId="11" fillId="13" borderId="35" xfId="0" applyFont="1" applyFill="1" applyBorder="1" applyAlignment="1">
      <alignment horizontal="centerContinuous"/>
    </xf>
    <xf numFmtId="0" fontId="11" fillId="13" borderId="15" xfId="0" applyFont="1" applyFill="1" applyBorder="1" applyAlignment="1">
      <alignment horizontal="centerContinuous"/>
    </xf>
    <xf numFmtId="0" fontId="11" fillId="13" borderId="16" xfId="0" applyFont="1" applyFill="1" applyBorder="1" applyAlignment="1">
      <alignment horizontal="centerContinuous"/>
    </xf>
    <xf numFmtId="0" fontId="11" fillId="13" borderId="4" xfId="0" applyFont="1" applyFill="1" applyBorder="1" applyAlignment="1">
      <alignment horizontal="center"/>
    </xf>
    <xf numFmtId="0" fontId="11" fillId="13" borderId="2" xfId="0" applyFont="1" applyFill="1" applyBorder="1" applyAlignment="1">
      <alignment horizontal="center"/>
    </xf>
    <xf numFmtId="0" fontId="11" fillId="13" borderId="7" xfId="0" applyFont="1" applyFill="1" applyBorder="1" applyAlignment="1">
      <alignment horizontal="center"/>
    </xf>
    <xf numFmtId="0" fontId="11" fillId="13" borderId="0" xfId="0" applyFont="1" applyFill="1" applyBorder="1" applyAlignment="1">
      <alignment horizontal="center"/>
    </xf>
    <xf numFmtId="0" fontId="11" fillId="13" borderId="26" xfId="0" applyFont="1" applyFill="1" applyBorder="1" applyAlignment="1">
      <alignment horizontal="center"/>
    </xf>
    <xf numFmtId="49" fontId="5" fillId="13" borderId="2" xfId="0" applyNumberFormat="1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5" fillId="13" borderId="7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5" fillId="13" borderId="26" xfId="0" applyFont="1" applyFill="1" applyBorder="1" applyAlignment="1">
      <alignment horizontal="center"/>
    </xf>
    <xf numFmtId="0" fontId="11" fillId="13" borderId="5" xfId="0" applyFont="1" applyFill="1" applyBorder="1" applyAlignment="1">
      <alignment horizontal="center"/>
    </xf>
    <xf numFmtId="0" fontId="12" fillId="13" borderId="6" xfId="0" applyFont="1" applyFill="1" applyBorder="1" applyAlignment="1">
      <alignment horizontal="center"/>
    </xf>
    <xf numFmtId="0" fontId="12" fillId="13" borderId="9" xfId="0" applyFont="1" applyFill="1" applyBorder="1" applyAlignment="1">
      <alignment horizontal="center"/>
    </xf>
    <xf numFmtId="0" fontId="12" fillId="13" borderId="10" xfId="0" applyFont="1" applyFill="1" applyBorder="1" applyAlignment="1">
      <alignment horizontal="center"/>
    </xf>
    <xf numFmtId="0" fontId="12" fillId="13" borderId="13" xfId="0" applyFont="1" applyFill="1" applyBorder="1" applyAlignment="1">
      <alignment horizontal="center"/>
    </xf>
    <xf numFmtId="167" fontId="0" fillId="0" borderId="30" xfId="0" applyNumberFormat="1" applyBorder="1"/>
    <xf numFmtId="2" fontId="7" fillId="12" borderId="6" xfId="0" applyNumberFormat="1" applyFont="1" applyFill="1" applyBorder="1" applyAlignment="1">
      <alignment horizontal="center"/>
    </xf>
    <xf numFmtId="4" fontId="10" fillId="11" borderId="1" xfId="0" applyNumberFormat="1" applyFont="1" applyFill="1" applyBorder="1"/>
    <xf numFmtId="0" fontId="11" fillId="11" borderId="1" xfId="0" applyFont="1" applyFill="1" applyBorder="1" applyAlignment="1">
      <alignment horizontal="center"/>
    </xf>
    <xf numFmtId="0" fontId="9" fillId="11" borderId="1" xfId="0" applyFont="1" applyFill="1" applyBorder="1"/>
    <xf numFmtId="0" fontId="25" fillId="10" borderId="37" xfId="0" applyFont="1" applyFill="1" applyBorder="1"/>
    <xf numFmtId="0" fontId="0" fillId="10" borderId="38" xfId="0" applyFill="1" applyBorder="1"/>
    <xf numFmtId="0" fontId="0" fillId="10" borderId="39" xfId="0" applyFill="1" applyBorder="1"/>
    <xf numFmtId="0" fontId="0" fillId="10" borderId="2" xfId="0" applyFill="1" applyBorder="1"/>
    <xf numFmtId="0" fontId="0" fillId="10" borderId="0" xfId="0" applyFill="1" applyBorder="1"/>
    <xf numFmtId="0" fontId="0" fillId="10" borderId="25" xfId="0" applyFill="1" applyBorder="1"/>
    <xf numFmtId="0" fontId="14" fillId="10" borderId="2" xfId="0" applyFont="1" applyFill="1" applyBorder="1"/>
    <xf numFmtId="0" fontId="0" fillId="10" borderId="36" xfId="0" applyFill="1" applyBorder="1"/>
    <xf numFmtId="0" fontId="0" fillId="10" borderId="31" xfId="0" applyFill="1" applyBorder="1"/>
    <xf numFmtId="0" fontId="0" fillId="10" borderId="40" xfId="0" applyFill="1" applyBorder="1"/>
    <xf numFmtId="0" fontId="0" fillId="0" borderId="29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26" fillId="10" borderId="0" xfId="2" applyFont="1" applyFill="1" applyAlignment="1" applyProtection="1">
      <protection locked="0"/>
    </xf>
    <xf numFmtId="0" fontId="4" fillId="10" borderId="0" xfId="0" applyFont="1" applyFill="1" applyProtection="1">
      <protection locked="0"/>
    </xf>
    <xf numFmtId="169" fontId="0" fillId="0" borderId="1" xfId="0" applyNumberFormat="1" applyFill="1" applyBorder="1" applyProtection="1">
      <protection locked="0"/>
    </xf>
    <xf numFmtId="169" fontId="0" fillId="10" borderId="0" xfId="0" applyNumberFormat="1" applyFill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0" borderId="0" xfId="0" applyFill="1" applyAlignment="1">
      <alignment horizontal="center"/>
    </xf>
    <xf numFmtId="0" fontId="0" fillId="0" borderId="17" xfId="0" applyFill="1" applyBorder="1" applyAlignment="1" applyProtection="1">
      <alignment horizontal="center"/>
      <protection locked="0"/>
    </xf>
    <xf numFmtId="0" fontId="11" fillId="10" borderId="8" xfId="0" applyFont="1" applyFill="1" applyBorder="1" applyAlignment="1">
      <alignment horizontal="center"/>
    </xf>
    <xf numFmtId="0" fontId="11" fillId="10" borderId="35" xfId="0" applyFont="1" applyFill="1" applyBorder="1" applyAlignment="1">
      <alignment horizontal="centerContinuous"/>
    </xf>
    <xf numFmtId="0" fontId="11" fillId="10" borderId="15" xfId="0" applyFont="1" applyFill="1" applyBorder="1" applyAlignment="1">
      <alignment horizontal="centerContinuous"/>
    </xf>
    <xf numFmtId="0" fontId="11" fillId="10" borderId="21" xfId="0" applyFont="1" applyFill="1" applyBorder="1" applyAlignment="1">
      <alignment horizontal="center"/>
    </xf>
    <xf numFmtId="0" fontId="11" fillId="10" borderId="23" xfId="0" applyFont="1" applyFill="1" applyBorder="1" applyAlignment="1">
      <alignment horizontal="center"/>
    </xf>
    <xf numFmtId="0" fontId="11" fillId="10" borderId="12" xfId="0" applyFont="1" applyFill="1" applyBorder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0" fontId="11" fillId="10" borderId="7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11" fillId="10" borderId="25" xfId="0" applyFont="1" applyFill="1" applyBorder="1" applyAlignment="1">
      <alignment horizontal="center"/>
    </xf>
    <xf numFmtId="0" fontId="11" fillId="10" borderId="26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1" fillId="10" borderId="5" xfId="0" applyFont="1" applyFill="1" applyBorder="1" applyAlignment="1">
      <alignment horizontal="center"/>
    </xf>
    <xf numFmtId="0" fontId="12" fillId="10" borderId="6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12" fillId="10" borderId="10" xfId="0" applyFont="1" applyFill="1" applyBorder="1" applyAlignment="1">
      <alignment horizontal="center"/>
    </xf>
    <xf numFmtId="0" fontId="12" fillId="10" borderId="41" xfId="0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/>
    </xf>
    <xf numFmtId="0" fontId="10" fillId="10" borderId="37" xfId="0" applyFont="1" applyFill="1" applyBorder="1"/>
    <xf numFmtId="0" fontId="10" fillId="10" borderId="37" xfId="0" applyFont="1" applyFill="1" applyBorder="1" applyAlignment="1">
      <alignment horizontal="center"/>
    </xf>
    <xf numFmtId="0" fontId="10" fillId="10" borderId="42" xfId="0" applyFont="1" applyFill="1" applyBorder="1" applyAlignment="1">
      <alignment horizontal="center"/>
    </xf>
    <xf numFmtId="0" fontId="10" fillId="10" borderId="38" xfId="0" applyFont="1" applyFill="1" applyBorder="1" applyAlignment="1">
      <alignment horizontal="centerContinuous"/>
    </xf>
    <xf numFmtId="0" fontId="10" fillId="10" borderId="39" xfId="0" applyFont="1" applyFill="1" applyBorder="1" applyAlignment="1">
      <alignment horizontal="centerContinuous"/>
    </xf>
    <xf numFmtId="0" fontId="10" fillId="10" borderId="38" xfId="0" applyFont="1" applyFill="1" applyBorder="1" applyAlignment="1">
      <alignment horizontal="center"/>
    </xf>
    <xf numFmtId="0" fontId="10" fillId="10" borderId="39" xfId="0" applyFont="1" applyFill="1" applyBorder="1" applyAlignment="1">
      <alignment horizontal="center"/>
    </xf>
    <xf numFmtId="0" fontId="10" fillId="10" borderId="2" xfId="0" applyFont="1" applyFill="1" applyBorder="1" applyAlignment="1">
      <alignment horizontal="centerContinuous"/>
    </xf>
    <xf numFmtId="0" fontId="10" fillId="10" borderId="0" xfId="0" applyFont="1" applyFill="1" applyBorder="1" applyAlignment="1">
      <alignment horizontal="centerContinuous"/>
    </xf>
    <xf numFmtId="0" fontId="10" fillId="10" borderId="2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10" fillId="10" borderId="0" xfId="0" applyFont="1" applyFill="1" applyBorder="1"/>
    <xf numFmtId="0" fontId="10" fillId="10" borderId="25" xfId="0" applyFont="1" applyFill="1" applyBorder="1"/>
    <xf numFmtId="0" fontId="10" fillId="10" borderId="0" xfId="0" applyFont="1" applyFill="1" applyBorder="1" applyAlignment="1">
      <alignment horizontal="center"/>
    </xf>
    <xf numFmtId="0" fontId="10" fillId="10" borderId="25" xfId="0" applyFont="1" applyFill="1" applyBorder="1" applyAlignment="1">
      <alignment horizontal="center"/>
    </xf>
    <xf numFmtId="0" fontId="10" fillId="10" borderId="2" xfId="0" applyFont="1" applyFill="1" applyBorder="1"/>
    <xf numFmtId="0" fontId="0" fillId="10" borderId="37" xfId="0" applyFill="1" applyBorder="1"/>
    <xf numFmtId="0" fontId="10" fillId="10" borderId="38" xfId="0" applyFont="1" applyFill="1" applyBorder="1"/>
    <xf numFmtId="0" fontId="10" fillId="10" borderId="42" xfId="0" applyFont="1" applyFill="1" applyBorder="1"/>
    <xf numFmtId="0" fontId="10" fillId="10" borderId="11" xfId="0" applyFont="1" applyFill="1" applyBorder="1" applyAlignment="1">
      <alignment horizontal="centerContinuous"/>
    </xf>
    <xf numFmtId="0" fontId="10" fillId="10" borderId="30" xfId="0" applyFont="1" applyFill="1" applyBorder="1" applyAlignment="1">
      <alignment horizontal="centerContinuous"/>
    </xf>
    <xf numFmtId="0" fontId="10" fillId="10" borderId="7" xfId="0" applyFont="1" applyFill="1" applyBorder="1"/>
    <xf numFmtId="9" fontId="10" fillId="10" borderId="0" xfId="0" applyNumberFormat="1" applyFont="1" applyFill="1" applyBorder="1" applyAlignment="1">
      <alignment horizontal="center"/>
    </xf>
    <xf numFmtId="0" fontId="10" fillId="10" borderId="31" xfId="0" applyFont="1" applyFill="1" applyBorder="1" applyAlignment="1">
      <alignment horizontal="center"/>
    </xf>
    <xf numFmtId="0" fontId="10" fillId="10" borderId="43" xfId="0" applyFont="1" applyFill="1" applyBorder="1" applyAlignment="1">
      <alignment horizontal="center"/>
    </xf>
    <xf numFmtId="0" fontId="10" fillId="10" borderId="43" xfId="0" applyFont="1" applyFill="1" applyBorder="1"/>
    <xf numFmtId="0" fontId="10" fillId="10" borderId="31" xfId="0" applyFont="1" applyFill="1" applyBorder="1" applyAlignment="1">
      <alignment horizontal="centerContinuous"/>
    </xf>
    <xf numFmtId="0" fontId="10" fillId="10" borderId="36" xfId="0" applyFont="1" applyFill="1" applyBorder="1" applyAlignment="1">
      <alignment horizontal="centerContinuous"/>
    </xf>
    <xf numFmtId="0" fontId="10" fillId="10" borderId="40" xfId="0" applyFont="1" applyFill="1" applyBorder="1" applyAlignment="1">
      <alignment horizontal="centerContinuous"/>
    </xf>
    <xf numFmtId="0" fontId="10" fillId="10" borderId="31" xfId="0" applyFont="1" applyFill="1" applyBorder="1"/>
    <xf numFmtId="0" fontId="10" fillId="10" borderId="29" xfId="0" applyFont="1" applyFill="1" applyBorder="1" applyAlignment="1">
      <alignment horizontal="centerContinuous"/>
    </xf>
    <xf numFmtId="0" fontId="4" fillId="10" borderId="30" xfId="0" applyFont="1" applyFill="1" applyBorder="1" applyAlignment="1">
      <alignment horizontal="centerContinuous"/>
    </xf>
    <xf numFmtId="0" fontId="10" fillId="10" borderId="1" xfId="0" applyFont="1" applyFill="1" applyBorder="1" applyAlignment="1">
      <alignment horizontal="centerContinuous"/>
    </xf>
    <xf numFmtId="0" fontId="11" fillId="2" borderId="29" xfId="0" applyFont="1" applyFill="1" applyBorder="1" applyAlignment="1">
      <alignment horizontal="left"/>
    </xf>
    <xf numFmtId="0" fontId="10" fillId="2" borderId="30" xfId="0" applyFont="1" applyFill="1" applyBorder="1"/>
    <xf numFmtId="0" fontId="10" fillId="10" borderId="0" xfId="0" applyFont="1" applyFill="1" applyAlignment="1">
      <alignment horizontal="centerContinuous"/>
    </xf>
    <xf numFmtId="2" fontId="10" fillId="10" borderId="0" xfId="0" applyNumberFormat="1" applyFont="1" applyFill="1" applyAlignment="1">
      <alignment horizontal="centerContinuous"/>
    </xf>
    <xf numFmtId="14" fontId="10" fillId="10" borderId="0" xfId="0" applyNumberFormat="1" applyFont="1" applyFill="1" applyAlignment="1">
      <alignment horizontal="centerContinuous"/>
    </xf>
    <xf numFmtId="0" fontId="23" fillId="10" borderId="0" xfId="2" applyFill="1" applyAlignment="1" applyProtection="1">
      <alignment horizontal="centerContinuous"/>
    </xf>
    <xf numFmtId="0" fontId="23" fillId="2" borderId="0" xfId="2" applyFill="1" applyAlignment="1" applyProtection="1"/>
    <xf numFmtId="0" fontId="23" fillId="0" borderId="0" xfId="2" applyAlignment="1" applyProtection="1">
      <alignment horizontal="center"/>
    </xf>
    <xf numFmtId="0" fontId="21" fillId="0" borderId="1" xfId="0" applyFont="1" applyFill="1" applyBorder="1"/>
    <xf numFmtId="0" fontId="12" fillId="9" borderId="12" xfId="0" applyFont="1" applyFill="1" applyBorder="1" applyAlignment="1">
      <alignment horizontal="center"/>
    </xf>
    <xf numFmtId="0" fontId="4" fillId="0" borderId="1" xfId="0" applyFont="1" applyFill="1" applyBorder="1"/>
    <xf numFmtId="0" fontId="10" fillId="11" borderId="1" xfId="0" applyFont="1" applyFill="1" applyBorder="1" applyAlignment="1">
      <alignment horizontal="center"/>
    </xf>
    <xf numFmtId="14" fontId="10" fillId="11" borderId="1" xfId="0" applyNumberFormat="1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1" fontId="11" fillId="11" borderId="17" xfId="0" applyNumberFormat="1" applyFont="1" applyFill="1" applyBorder="1" applyAlignment="1">
      <alignment horizontal="center"/>
    </xf>
    <xf numFmtId="0" fontId="24" fillId="0" borderId="0" xfId="0" applyFont="1"/>
    <xf numFmtId="0" fontId="24" fillId="10" borderId="0" xfId="0" applyFont="1" applyFill="1"/>
    <xf numFmtId="0" fontId="14" fillId="10" borderId="0" xfId="0" applyFont="1" applyFill="1"/>
    <xf numFmtId="0" fontId="23" fillId="10" borderId="2" xfId="2" applyFill="1" applyBorder="1" applyAlignment="1" applyProtection="1"/>
    <xf numFmtId="0" fontId="0" fillId="0" borderId="1" xfId="0" applyBorder="1" applyAlignment="1">
      <alignment horizontal="center"/>
    </xf>
    <xf numFmtId="0" fontId="0" fillId="0" borderId="30" xfId="0" applyBorder="1"/>
    <xf numFmtId="0" fontId="29" fillId="12" borderId="0" xfId="0" applyFont="1" applyFill="1"/>
    <xf numFmtId="0" fontId="11" fillId="5" borderId="8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Continuous"/>
    </xf>
    <xf numFmtId="0" fontId="11" fillId="5" borderId="15" xfId="0" applyFont="1" applyFill="1" applyBorder="1" applyAlignment="1">
      <alignment horizontal="centerContinuous"/>
    </xf>
    <xf numFmtId="0" fontId="11" fillId="5" borderId="21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1" fontId="0" fillId="0" borderId="1" xfId="0" applyNumberFormat="1" applyBorder="1"/>
    <xf numFmtId="0" fontId="34" fillId="0" borderId="0" xfId="5" applyNumberFormat="1" applyFont="1"/>
    <xf numFmtId="0" fontId="35" fillId="0" borderId="0" xfId="5" applyNumberFormat="1" applyFont="1"/>
    <xf numFmtId="0" fontId="36" fillId="0" borderId="0" xfId="5" applyNumberFormat="1" applyFont="1"/>
    <xf numFmtId="0" fontId="36" fillId="0" borderId="0" xfId="5" applyNumberFormat="1" applyFont="1" applyAlignment="1">
      <alignment horizontal="left"/>
    </xf>
    <xf numFmtId="0" fontId="32" fillId="0" borderId="0" xfId="7"/>
    <xf numFmtId="0" fontId="37" fillId="0" borderId="0" xfId="5" applyNumberFormat="1" applyFont="1"/>
    <xf numFmtId="0" fontId="35" fillId="0" borderId="0" xfId="5" applyNumberFormat="1" applyFont="1" applyAlignment="1">
      <alignment horizontal="center"/>
    </xf>
    <xf numFmtId="0" fontId="34" fillId="0" borderId="0" xfId="5" applyNumberFormat="1" applyFont="1" applyAlignment="1">
      <alignment horizontal="center"/>
    </xf>
    <xf numFmtId="0" fontId="38" fillId="0" borderId="0" xfId="5" applyNumberFormat="1" applyFont="1" applyAlignment="1">
      <alignment horizontal="center"/>
    </xf>
    <xf numFmtId="0" fontId="38" fillId="0" borderId="0" xfId="5" applyNumberFormat="1" applyFont="1" applyAlignment="1">
      <alignment horizontal="left"/>
    </xf>
    <xf numFmtId="0" fontId="35" fillId="7" borderId="1" xfId="5" applyFont="1" applyFill="1" applyBorder="1"/>
    <xf numFmtId="0" fontId="35" fillId="7" borderId="1" xfId="5" applyFont="1" applyFill="1" applyBorder="1" applyAlignment="1">
      <alignment horizontal="left"/>
    </xf>
    <xf numFmtId="0" fontId="34" fillId="0" borderId="1" xfId="5" applyNumberFormat="1" applyFont="1" applyBorder="1" applyAlignment="1">
      <alignment horizontal="center"/>
    </xf>
    <xf numFmtId="0" fontId="34" fillId="0" borderId="1" xfId="5" applyFont="1" applyBorder="1"/>
    <xf numFmtId="0" fontId="35" fillId="0" borderId="1" xfId="5" applyFont="1" applyBorder="1"/>
    <xf numFmtId="0" fontId="34" fillId="0" borderId="1" xfId="5" applyFont="1" applyBorder="1" applyAlignment="1">
      <alignment horizontal="left"/>
    </xf>
    <xf numFmtId="0" fontId="34" fillId="0" borderId="1" xfId="7" applyFont="1" applyBorder="1"/>
    <xf numFmtId="0" fontId="35" fillId="0" borderId="1" xfId="4" applyFont="1" applyBorder="1"/>
    <xf numFmtId="0" fontId="34" fillId="0" borderId="1" xfId="4" applyFont="1" applyBorder="1"/>
    <xf numFmtId="0" fontId="32" fillId="0" borderId="1" xfId="7" applyBorder="1"/>
    <xf numFmtId="0" fontId="39" fillId="0" borderId="1" xfId="7" applyFont="1" applyFill="1" applyBorder="1"/>
    <xf numFmtId="0" fontId="39" fillId="0" borderId="1" xfId="7" applyFont="1" applyFill="1" applyBorder="1" applyAlignment="1"/>
    <xf numFmtId="0" fontId="41" fillId="0" borderId="0" xfId="7" applyFont="1"/>
    <xf numFmtId="0" fontId="39" fillId="0" borderId="0" xfId="5" applyNumberFormat="1" applyFont="1"/>
    <xf numFmtId="0" fontId="34" fillId="0" borderId="1" xfId="4" applyFont="1" applyBorder="1" applyAlignment="1">
      <alignment horizontal="left"/>
    </xf>
    <xf numFmtId="1" fontId="42" fillId="0" borderId="1" xfId="7" applyNumberFormat="1" applyFont="1" applyBorder="1"/>
    <xf numFmtId="1" fontId="32" fillId="0" borderId="1" xfId="7" applyNumberFormat="1" applyBorder="1"/>
    <xf numFmtId="0" fontId="34" fillId="0" borderId="1" xfId="7" applyFont="1" applyBorder="1" applyAlignment="1">
      <alignment horizontal="left"/>
    </xf>
    <xf numFmtId="0" fontId="43" fillId="0" borderId="1" xfId="7" applyFont="1" applyFill="1" applyBorder="1"/>
    <xf numFmtId="0" fontId="34" fillId="0" borderId="1" xfId="5" quotePrefix="1" applyFont="1" applyBorder="1"/>
    <xf numFmtId="0" fontId="35" fillId="0" borderId="1" xfId="5" applyFont="1" applyBorder="1" applyAlignment="1">
      <alignment horizontal="left"/>
    </xf>
    <xf numFmtId="1" fontId="44" fillId="0" borderId="1" xfId="7" applyNumberFormat="1" applyFont="1" applyBorder="1"/>
    <xf numFmtId="0" fontId="35" fillId="0" borderId="1" xfId="5" quotePrefix="1" applyFont="1" applyBorder="1"/>
    <xf numFmtId="0" fontId="43" fillId="0" borderId="1" xfId="5" applyFont="1" applyBorder="1"/>
    <xf numFmtId="0" fontId="35" fillId="0" borderId="1" xfId="7" applyFont="1" applyFill="1" applyBorder="1" applyAlignment="1"/>
    <xf numFmtId="0" fontId="34" fillId="0" borderId="1" xfId="7" applyFont="1" applyFill="1" applyBorder="1" applyAlignment="1"/>
    <xf numFmtId="0" fontId="45" fillId="0" borderId="1" xfId="7" applyFont="1" applyBorder="1"/>
    <xf numFmtId="0" fontId="45" fillId="0" borderId="1" xfId="7" applyFont="1" applyBorder="1" applyAlignment="1">
      <alignment horizontal="left"/>
    </xf>
    <xf numFmtId="0" fontId="44" fillId="8" borderId="0" xfId="7" applyFont="1" applyFill="1"/>
    <xf numFmtId="170" fontId="44" fillId="8" borderId="0" xfId="7" applyNumberFormat="1" applyFont="1" applyFill="1"/>
    <xf numFmtId="0" fontId="47" fillId="14" borderId="0" xfId="7" applyFont="1" applyFill="1"/>
    <xf numFmtId="0" fontId="44" fillId="14" borderId="0" xfId="7" applyFont="1" applyFill="1"/>
    <xf numFmtId="0" fontId="48" fillId="0" borderId="0" xfId="7" applyFont="1"/>
    <xf numFmtId="0" fontId="39" fillId="8" borderId="31" xfId="7" applyFont="1" applyFill="1" applyBorder="1"/>
    <xf numFmtId="170" fontId="39" fillId="8" borderId="31" xfId="7" applyNumberFormat="1" applyFont="1" applyFill="1" applyBorder="1"/>
    <xf numFmtId="0" fontId="34" fillId="14" borderId="0" xfId="7" applyFont="1" applyFill="1"/>
    <xf numFmtId="0" fontId="49" fillId="14" borderId="17" xfId="7" applyFont="1" applyFill="1" applyBorder="1" applyAlignment="1">
      <alignment horizontal="center"/>
    </xf>
    <xf numFmtId="0" fontId="49" fillId="14" borderId="0" xfId="7" applyFont="1" applyFill="1"/>
    <xf numFmtId="0" fontId="39" fillId="8" borderId="0" xfId="7" applyFont="1" applyFill="1" applyBorder="1"/>
    <xf numFmtId="170" fontId="39" fillId="8" borderId="0" xfId="7" applyNumberFormat="1" applyFont="1" applyFill="1" applyBorder="1"/>
    <xf numFmtId="0" fontId="49" fillId="14" borderId="0" xfId="7" applyFont="1" applyFill="1" applyBorder="1" applyAlignment="1">
      <alignment horizontal="center"/>
    </xf>
    <xf numFmtId="0" fontId="39" fillId="8" borderId="0" xfId="7" applyFont="1" applyFill="1"/>
    <xf numFmtId="170" fontId="39" fillId="8" borderId="0" xfId="7" applyNumberFormat="1" applyFont="1" applyFill="1"/>
    <xf numFmtId="0" fontId="39" fillId="14" borderId="0" xfId="6" applyFont="1" applyFill="1" applyBorder="1" applyProtection="1">
      <protection hidden="1"/>
    </xf>
    <xf numFmtId="0" fontId="34" fillId="8" borderId="0" xfId="7" applyFont="1" applyFill="1"/>
    <xf numFmtId="170" fontId="34" fillId="8" borderId="0" xfId="7" applyNumberFormat="1" applyFont="1" applyFill="1"/>
    <xf numFmtId="170" fontId="50" fillId="8" borderId="0" xfId="7" applyNumberFormat="1" applyFont="1" applyFill="1"/>
    <xf numFmtId="0" fontId="36" fillId="8" borderId="0" xfId="7" applyFont="1" applyFill="1" applyAlignment="1">
      <alignment horizontal="left"/>
    </xf>
    <xf numFmtId="0" fontId="50" fillId="8" borderId="0" xfId="7" applyFont="1" applyFill="1" applyBorder="1" applyAlignment="1">
      <alignment horizontal="left"/>
    </xf>
    <xf numFmtId="0" fontId="34" fillId="8" borderId="0" xfId="7" applyFont="1" applyFill="1" applyBorder="1" applyAlignment="1">
      <alignment horizontal="left"/>
    </xf>
    <xf numFmtId="0" fontId="36" fillId="8" borderId="0" xfId="7" applyFont="1" applyFill="1" applyAlignment="1">
      <alignment horizontal="left" vertical="top"/>
    </xf>
    <xf numFmtId="0" fontId="51" fillId="8" borderId="0" xfId="7" applyFont="1" applyFill="1"/>
    <xf numFmtId="0" fontId="39" fillId="5" borderId="0" xfId="6" applyFont="1" applyFill="1" applyBorder="1" applyProtection="1">
      <protection hidden="1"/>
    </xf>
    <xf numFmtId="0" fontId="39" fillId="5" borderId="0" xfId="7" applyFont="1" applyFill="1"/>
    <xf numFmtId="0" fontId="40" fillId="5" borderId="0" xfId="6" applyFont="1" applyFill="1" applyBorder="1" applyProtection="1">
      <protection hidden="1"/>
    </xf>
    <xf numFmtId="0" fontId="40" fillId="5" borderId="0" xfId="7" applyFont="1" applyFill="1" applyAlignment="1">
      <alignment horizontal="left"/>
    </xf>
    <xf numFmtId="170" fontId="36" fillId="8" borderId="0" xfId="7" applyNumberFormat="1" applyFont="1" applyFill="1"/>
    <xf numFmtId="0" fontId="35" fillId="8" borderId="0" xfId="7" applyFont="1" applyFill="1"/>
    <xf numFmtId="170" fontId="50" fillId="8" borderId="0" xfId="7" applyNumberFormat="1" applyFont="1" applyFill="1" applyAlignment="1">
      <alignment vertical="top"/>
    </xf>
    <xf numFmtId="170" fontId="34" fillId="8" borderId="0" xfId="7" applyNumberFormat="1" applyFont="1" applyFill="1" applyAlignment="1">
      <alignment vertical="top"/>
    </xf>
    <xf numFmtId="0" fontId="53" fillId="8" borderId="0" xfId="7" applyFont="1" applyFill="1"/>
    <xf numFmtId="0" fontId="50" fillId="8" borderId="0" xfId="7" applyFont="1" applyFill="1" applyAlignment="1">
      <alignment horizontal="right"/>
    </xf>
    <xf numFmtId="0" fontId="54" fillId="5" borderId="0" xfId="7" applyFont="1" applyFill="1" applyBorder="1" applyAlignment="1">
      <alignment horizontal="left"/>
    </xf>
    <xf numFmtId="0" fontId="50" fillId="8" borderId="37" xfId="7" applyFont="1" applyFill="1" applyBorder="1" applyAlignment="1">
      <alignment horizontal="centerContinuous"/>
    </xf>
    <xf numFmtId="168" fontId="50" fillId="8" borderId="37" xfId="7" applyNumberFormat="1" applyFont="1" applyFill="1" applyBorder="1" applyAlignment="1">
      <alignment horizontal="centerContinuous"/>
    </xf>
    <xf numFmtId="170" fontId="50" fillId="8" borderId="37" xfId="7" applyNumberFormat="1" applyFont="1" applyFill="1" applyBorder="1" applyAlignment="1">
      <alignment horizontal="centerContinuous"/>
    </xf>
    <xf numFmtId="0" fontId="50" fillId="8" borderId="37" xfId="7" applyFont="1" applyFill="1" applyBorder="1"/>
    <xf numFmtId="0" fontId="50" fillId="8" borderId="38" xfId="7" applyFont="1" applyFill="1" applyBorder="1"/>
    <xf numFmtId="0" fontId="50" fillId="8" borderId="36" xfId="7" applyFont="1" applyFill="1" applyBorder="1"/>
    <xf numFmtId="0" fontId="50" fillId="8" borderId="36" xfId="7" applyFont="1" applyFill="1" applyBorder="1" applyAlignment="1">
      <alignment horizontal="centerContinuous"/>
    </xf>
    <xf numFmtId="170" fontId="50" fillId="8" borderId="29" xfId="7" applyNumberFormat="1" applyFont="1" applyFill="1" applyBorder="1" applyAlignment="1">
      <alignment horizontal="centerContinuous"/>
    </xf>
    <xf numFmtId="170" fontId="50" fillId="8" borderId="36" xfId="7" applyNumberFormat="1" applyFont="1" applyFill="1" applyBorder="1" applyAlignment="1">
      <alignment horizontal="centerContinuous"/>
    </xf>
    <xf numFmtId="0" fontId="50" fillId="8" borderId="31" xfId="7" applyFont="1" applyFill="1" applyBorder="1"/>
    <xf numFmtId="0" fontId="34" fillId="8" borderId="29" xfId="7" applyFont="1" applyFill="1" applyBorder="1"/>
    <xf numFmtId="0" fontId="34" fillId="8" borderId="11" xfId="7" applyFont="1" applyFill="1" applyBorder="1"/>
    <xf numFmtId="170" fontId="35" fillId="8" borderId="29" xfId="7" applyNumberFormat="1" applyFont="1" applyFill="1" applyBorder="1" applyAlignment="1">
      <alignment horizontal="centerContinuous"/>
    </xf>
    <xf numFmtId="170" fontId="34" fillId="8" borderId="11" xfId="7" applyNumberFormat="1" applyFont="1" applyFill="1" applyBorder="1" applyAlignment="1">
      <alignment horizontal="centerContinuous"/>
    </xf>
    <xf numFmtId="170" fontId="34" fillId="8" borderId="30" xfId="7" applyNumberFormat="1" applyFont="1" applyFill="1" applyBorder="1" applyAlignment="1">
      <alignment horizontal="right"/>
    </xf>
    <xf numFmtId="0" fontId="34" fillId="8" borderId="30" xfId="7" applyFont="1" applyFill="1" applyBorder="1"/>
    <xf numFmtId="172" fontId="34" fillId="5" borderId="36" xfId="7" applyNumberFormat="1" applyFont="1" applyFill="1" applyBorder="1" applyAlignment="1">
      <alignment horizontal="right"/>
    </xf>
    <xf numFmtId="0" fontId="58" fillId="5" borderId="29" xfId="7" applyFont="1" applyFill="1" applyBorder="1" applyAlignment="1"/>
    <xf numFmtId="0" fontId="36" fillId="5" borderId="11" xfId="7" applyFont="1" applyFill="1" applyBorder="1" applyAlignment="1">
      <alignment horizontal="left"/>
    </xf>
    <xf numFmtId="0" fontId="50" fillId="0" borderId="0" xfId="7" applyFont="1" applyBorder="1"/>
    <xf numFmtId="170" fontId="34" fillId="8" borderId="0" xfId="7" applyNumberFormat="1" applyFont="1" applyFill="1" applyAlignment="1">
      <alignment horizontal="right"/>
    </xf>
    <xf numFmtId="174" fontId="35" fillId="8" borderId="0" xfId="7" applyNumberFormat="1" applyFont="1" applyFill="1" applyBorder="1" applyAlignment="1">
      <alignment horizontal="center"/>
    </xf>
    <xf numFmtId="170" fontId="54" fillId="8" borderId="0" xfId="7" applyNumberFormat="1" applyFont="1" applyFill="1"/>
    <xf numFmtId="170" fontId="35" fillId="8" borderId="0" xfId="7" applyNumberFormat="1" applyFont="1" applyFill="1" applyAlignment="1">
      <alignment horizontal="center"/>
    </xf>
    <xf numFmtId="0" fontId="39" fillId="8" borderId="0" xfId="7" applyFont="1" applyFill="1" applyAlignment="1"/>
    <xf numFmtId="0" fontId="39" fillId="8" borderId="0" xfId="7" applyFont="1" applyFill="1" applyAlignment="1">
      <alignment horizontal="right"/>
    </xf>
    <xf numFmtId="0" fontId="32" fillId="8" borderId="0" xfId="7" applyFill="1"/>
    <xf numFmtId="0" fontId="41" fillId="8" borderId="0" xfId="7" applyFont="1" applyFill="1"/>
    <xf numFmtId="0" fontId="40" fillId="8" borderId="0" xfId="7" applyFont="1" applyFill="1" applyAlignment="1">
      <alignment horizontal="centerContinuous"/>
    </xf>
    <xf numFmtId="170" fontId="39" fillId="8" borderId="0" xfId="7" applyNumberFormat="1" applyFont="1" applyFill="1" applyAlignment="1">
      <alignment horizontal="right"/>
    </xf>
    <xf numFmtId="0" fontId="39" fillId="8" borderId="0" xfId="7" applyFont="1" applyFill="1" applyAlignment="1">
      <alignment horizontal="center"/>
    </xf>
    <xf numFmtId="14" fontId="44" fillId="8" borderId="0" xfId="7" applyNumberFormat="1" applyFont="1" applyFill="1" applyAlignment="1">
      <alignment horizontal="left"/>
    </xf>
    <xf numFmtId="0" fontId="34" fillId="8" borderId="0" xfId="7" applyFont="1" applyFill="1" applyAlignment="1">
      <alignment horizontal="center"/>
    </xf>
    <xf numFmtId="0" fontId="50" fillId="8" borderId="0" xfId="7" applyFont="1" applyFill="1"/>
    <xf numFmtId="0" fontId="34" fillId="8" borderId="0" xfId="7" applyFont="1" applyFill="1" applyBorder="1"/>
    <xf numFmtId="170" fontId="59" fillId="8" borderId="0" xfId="7" applyNumberFormat="1" applyFont="1" applyFill="1"/>
    <xf numFmtId="170" fontId="50" fillId="8" borderId="0" xfId="7" applyNumberFormat="1" applyFont="1" applyFill="1" applyAlignment="1">
      <alignment horizontal="centerContinuous"/>
    </xf>
    <xf numFmtId="0" fontId="50" fillId="8" borderId="0" xfId="7" applyFont="1" applyFill="1" applyAlignment="1">
      <alignment horizontal="centerContinuous"/>
    </xf>
    <xf numFmtId="0" fontId="34" fillId="8" borderId="0" xfId="7" applyFont="1" applyFill="1" applyAlignment="1">
      <alignment horizontal="centerContinuous"/>
    </xf>
    <xf numFmtId="0" fontId="33" fillId="0" borderId="0" xfId="7" applyFont="1"/>
    <xf numFmtId="0" fontId="34" fillId="0" borderId="0" xfId="7" applyFont="1" applyFill="1"/>
    <xf numFmtId="170" fontId="34" fillId="0" borderId="0" xfId="7" applyNumberFormat="1" applyFont="1" applyFill="1"/>
    <xf numFmtId="0" fontId="12" fillId="0" borderId="0" xfId="0" applyFont="1"/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4" fontId="4" fillId="0" borderId="0" xfId="0" applyNumberFormat="1" applyFont="1" applyAlignment="1"/>
    <xf numFmtId="2" fontId="4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32" fillId="0" borderId="0" xfId="7" applyFill="1" applyBorder="1"/>
    <xf numFmtId="0" fontId="55" fillId="0" borderId="0" xfId="7" applyFont="1" applyFill="1" applyBorder="1"/>
    <xf numFmtId="0" fontId="54" fillId="0" borderId="0" xfId="7" applyFont="1" applyFill="1" applyBorder="1" applyAlignment="1">
      <alignment horizontal="center"/>
    </xf>
    <xf numFmtId="0" fontId="50" fillId="0" borderId="0" xfId="7" applyFont="1" applyFill="1" applyBorder="1"/>
    <xf numFmtId="172" fontId="29" fillId="0" borderId="0" xfId="7" applyNumberFormat="1" applyFont="1" applyFill="1" applyBorder="1"/>
    <xf numFmtId="0" fontId="56" fillId="0" borderId="0" xfId="7" applyFont="1" applyFill="1" applyBorder="1"/>
    <xf numFmtId="172" fontId="57" fillId="0" borderId="0" xfId="7" applyNumberFormat="1" applyFont="1" applyFill="1" applyBorder="1"/>
    <xf numFmtId="0" fontId="50" fillId="8" borderId="38" xfId="7" applyFont="1" applyFill="1" applyBorder="1" applyAlignment="1">
      <alignment horizontal="centerContinuous"/>
    </xf>
    <xf numFmtId="0" fontId="50" fillId="8" borderId="31" xfId="7" applyFont="1" applyFill="1" applyBorder="1" applyAlignment="1">
      <alignment horizontal="centerContinuous"/>
    </xf>
    <xf numFmtId="0" fontId="50" fillId="8" borderId="42" xfId="7" applyFont="1" applyFill="1" applyBorder="1" applyAlignment="1">
      <alignment horizontal="centerContinuous"/>
    </xf>
    <xf numFmtId="0" fontId="50" fillId="8" borderId="43" xfId="7" applyFont="1" applyFill="1" applyBorder="1" applyAlignment="1">
      <alignment horizontal="centerContinuous"/>
    </xf>
    <xf numFmtId="0" fontId="50" fillId="8" borderId="39" xfId="7" applyFont="1" applyFill="1" applyBorder="1" applyAlignment="1">
      <alignment horizontal="centerContinuous"/>
    </xf>
    <xf numFmtId="0" fontId="34" fillId="5" borderId="43" xfId="7" applyFont="1" applyFill="1" applyBorder="1"/>
    <xf numFmtId="0" fontId="50" fillId="8" borderId="29" xfId="7" applyFont="1" applyFill="1" applyBorder="1" applyAlignment="1">
      <alignment horizontal="centerContinuous"/>
    </xf>
    <xf numFmtId="4" fontId="34" fillId="5" borderId="1" xfId="7" applyNumberFormat="1" applyFont="1" applyFill="1" applyBorder="1" applyAlignment="1">
      <alignment horizontal="center"/>
    </xf>
    <xf numFmtId="4" fontId="34" fillId="5" borderId="43" xfId="7" applyNumberFormat="1" applyFont="1" applyFill="1" applyBorder="1" applyAlignment="1">
      <alignment horizontal="center"/>
    </xf>
    <xf numFmtId="0" fontId="0" fillId="8" borderId="0" xfId="0" applyFill="1"/>
    <xf numFmtId="0" fontId="50" fillId="8" borderId="0" xfId="7" applyFont="1" applyFill="1" applyAlignment="1">
      <alignment horizontal="left"/>
    </xf>
    <xf numFmtId="0" fontId="8" fillId="5" borderId="36" xfId="7" applyFont="1" applyFill="1" applyBorder="1" applyAlignment="1">
      <alignment horizontal="center"/>
    </xf>
    <xf numFmtId="0" fontId="10" fillId="5" borderId="43" xfId="7" applyFont="1" applyFill="1" applyBorder="1"/>
    <xf numFmtId="2" fontId="10" fillId="5" borderId="43" xfId="7" applyNumberFormat="1" applyFont="1" applyFill="1" applyBorder="1"/>
    <xf numFmtId="170" fontId="34" fillId="5" borderId="36" xfId="7" applyNumberFormat="1" applyFont="1" applyFill="1" applyBorder="1" applyAlignment="1">
      <alignment horizontal="right"/>
    </xf>
    <xf numFmtId="4" fontId="34" fillId="5" borderId="43" xfId="7" applyNumberFormat="1" applyFont="1" applyFill="1" applyBorder="1" applyAlignment="1">
      <alignment horizontal="centerContinuous"/>
    </xf>
    <xf numFmtId="172" fontId="43" fillId="5" borderId="43" xfId="7" applyNumberFormat="1" applyFont="1" applyFill="1" applyBorder="1" applyAlignment="1">
      <alignment horizontal="right"/>
    </xf>
    <xf numFmtId="4" fontId="34" fillId="5" borderId="45" xfId="7" applyNumberFormat="1" applyFont="1" applyFill="1" applyBorder="1" applyAlignment="1">
      <alignment horizontal="center"/>
    </xf>
    <xf numFmtId="2" fontId="10" fillId="5" borderId="45" xfId="7" applyNumberFormat="1" applyFont="1" applyFill="1" applyBorder="1"/>
    <xf numFmtId="170" fontId="34" fillId="5" borderId="46" xfId="7" applyNumberFormat="1" applyFont="1" applyFill="1" applyBorder="1" applyAlignment="1">
      <alignment horizontal="right"/>
    </xf>
    <xf numFmtId="172" fontId="34" fillId="5" borderId="46" xfId="7" applyNumberFormat="1" applyFont="1" applyFill="1" applyBorder="1" applyAlignment="1">
      <alignment horizontal="right"/>
    </xf>
    <xf numFmtId="0" fontId="34" fillId="5" borderId="36" xfId="7" applyFont="1" applyFill="1" applyBorder="1"/>
    <xf numFmtId="0" fontId="8" fillId="5" borderId="46" xfId="7" applyFont="1" applyFill="1" applyBorder="1" applyAlignment="1">
      <alignment horizontal="center"/>
    </xf>
    <xf numFmtId="0" fontId="10" fillId="5" borderId="45" xfId="7" applyFont="1" applyFill="1" applyBorder="1"/>
    <xf numFmtId="0" fontId="44" fillId="0" borderId="0" xfId="7" applyFont="1" applyFill="1"/>
    <xf numFmtId="0" fontId="49" fillId="0" borderId="0" xfId="7" applyFont="1" applyFill="1"/>
    <xf numFmtId="0" fontId="23" fillId="10" borderId="0" xfId="2" applyFill="1" applyBorder="1" applyAlignment="1" applyProtection="1"/>
    <xf numFmtId="2" fontId="23" fillId="0" borderId="0" xfId="2" applyNumberFormat="1" applyAlignment="1" applyProtection="1">
      <alignment horizontal="center"/>
    </xf>
    <xf numFmtId="0" fontId="23" fillId="0" borderId="0" xfId="2" applyAlignment="1" applyProtection="1"/>
    <xf numFmtId="0" fontId="23" fillId="0" borderId="0" xfId="2" applyNumberFormat="1" applyAlignment="1" applyProtection="1">
      <alignment horizontal="left"/>
    </xf>
    <xf numFmtId="0" fontId="12" fillId="5" borderId="19" xfId="0" applyFont="1" applyFill="1" applyBorder="1" applyAlignment="1">
      <alignment horizontal="center"/>
    </xf>
    <xf numFmtId="0" fontId="50" fillId="8" borderId="39" xfId="7" applyFont="1" applyFill="1" applyBorder="1"/>
    <xf numFmtId="0" fontId="50" fillId="8" borderId="40" xfId="7" applyFont="1" applyFill="1" applyBorder="1"/>
    <xf numFmtId="0" fontId="36" fillId="5" borderId="30" xfId="7" applyFont="1" applyFill="1" applyBorder="1" applyAlignment="1">
      <alignment horizontal="left"/>
    </xf>
    <xf numFmtId="0" fontId="32" fillId="0" borderId="31" xfId="7" applyBorder="1"/>
    <xf numFmtId="4" fontId="60" fillId="11" borderId="1" xfId="0" applyNumberFormat="1" applyFont="1" applyFill="1" applyBorder="1"/>
    <xf numFmtId="1" fontId="32" fillId="0" borderId="1" xfId="7" applyNumberFormat="1" applyFont="1" applyBorder="1"/>
    <xf numFmtId="0" fontId="40" fillId="0" borderId="1" xfId="5" applyNumberFormat="1" applyFont="1" applyFill="1" applyBorder="1"/>
    <xf numFmtId="0" fontId="12" fillId="12" borderId="9" xfId="0" applyFont="1" applyFill="1" applyBorder="1" applyAlignment="1">
      <alignment horizontal="center"/>
    </xf>
    <xf numFmtId="0" fontId="34" fillId="8" borderId="0" xfId="7" applyFont="1" applyFill="1" applyAlignment="1">
      <alignment horizontal="left"/>
    </xf>
    <xf numFmtId="0" fontId="35" fillId="8" borderId="0" xfId="7" applyFont="1" applyFill="1" applyAlignment="1">
      <alignment horizontal="left"/>
    </xf>
    <xf numFmtId="1" fontId="0" fillId="0" borderId="43" xfId="0" applyNumberFormat="1" applyBorder="1"/>
    <xf numFmtId="0" fontId="34" fillId="0" borderId="1" xfId="5" applyNumberFormat="1" applyFont="1" applyBorder="1"/>
    <xf numFmtId="0" fontId="35" fillId="0" borderId="1" xfId="5" applyNumberFormat="1" applyFont="1" applyBorder="1"/>
    <xf numFmtId="0" fontId="0" fillId="0" borderId="0" xfId="0" applyAlignment="1">
      <alignment horizontal="right"/>
    </xf>
    <xf numFmtId="167" fontId="10" fillId="7" borderId="1" xfId="0" applyNumberFormat="1" applyFont="1" applyFill="1" applyBorder="1"/>
    <xf numFmtId="0" fontId="0" fillId="0" borderId="1" xfId="0" applyFill="1" applyBorder="1" applyAlignment="1">
      <alignment horizontal="center"/>
    </xf>
    <xf numFmtId="0" fontId="40" fillId="8" borderId="0" xfId="7" applyFont="1" applyFill="1" applyAlignment="1">
      <alignment horizontal="center"/>
    </xf>
    <xf numFmtId="0" fontId="10" fillId="0" borderId="0" xfId="0" applyFont="1" applyFill="1"/>
    <xf numFmtId="0" fontId="61" fillId="0" borderId="0" xfId="0" applyFont="1" applyFill="1"/>
    <xf numFmtId="1" fontId="0" fillId="0" borderId="30" xfId="0" applyNumberFormat="1" applyBorder="1"/>
    <xf numFmtId="1" fontId="0" fillId="0" borderId="14" xfId="0" applyNumberFormat="1" applyBorder="1"/>
    <xf numFmtId="0" fontId="10" fillId="11" borderId="43" xfId="0" applyFont="1" applyFill="1" applyBorder="1"/>
    <xf numFmtId="0" fontId="0" fillId="0" borderId="43" xfId="0" applyBorder="1" applyAlignment="1">
      <alignment horizontal="center"/>
    </xf>
    <xf numFmtId="0" fontId="10" fillId="0" borderId="43" xfId="0" applyFont="1" applyBorder="1" applyAlignment="1">
      <alignment horizontal="right"/>
    </xf>
    <xf numFmtId="1" fontId="10" fillId="8" borderId="43" xfId="0" applyNumberFormat="1" applyFont="1" applyFill="1" applyBorder="1" applyAlignment="1">
      <alignment horizontal="center"/>
    </xf>
    <xf numFmtId="1" fontId="10" fillId="0" borderId="43" xfId="0" applyNumberFormat="1" applyFont="1" applyBorder="1" applyAlignment="1">
      <alignment horizontal="center"/>
    </xf>
    <xf numFmtId="167" fontId="10" fillId="0" borderId="43" xfId="0" applyNumberFormat="1" applyFont="1" applyBorder="1"/>
    <xf numFmtId="167" fontId="10" fillId="0" borderId="43" xfId="0" applyNumberFormat="1" applyFont="1" applyBorder="1" applyAlignment="1">
      <alignment horizontal="center"/>
    </xf>
    <xf numFmtId="0" fontId="10" fillId="0" borderId="43" xfId="0" applyFont="1" applyBorder="1"/>
    <xf numFmtId="0" fontId="35" fillId="0" borderId="0" xfId="5" applyNumberFormat="1" applyFont="1" applyBorder="1"/>
    <xf numFmtId="0" fontId="14" fillId="0" borderId="29" xfId="0" applyFont="1" applyBorder="1" applyAlignment="1">
      <alignment horizontal="center"/>
    </xf>
    <xf numFmtId="1" fontId="10" fillId="0" borderId="0" xfId="0" applyNumberFormat="1" applyFont="1"/>
    <xf numFmtId="167" fontId="10" fillId="0" borderId="11" xfId="0" applyNumberFormat="1" applyFont="1" applyBorder="1"/>
    <xf numFmtId="167" fontId="10" fillId="0" borderId="29" xfId="0" applyNumberFormat="1" applyFont="1" applyBorder="1"/>
    <xf numFmtId="0" fontId="10" fillId="0" borderId="38" xfId="0" applyFont="1" applyBorder="1"/>
    <xf numFmtId="0" fontId="4" fillId="0" borderId="38" xfId="0" applyFont="1" applyBorder="1"/>
    <xf numFmtId="0" fontId="65" fillId="0" borderId="0" xfId="0" applyFont="1"/>
    <xf numFmtId="0" fontId="66" fillId="0" borderId="0" xfId="0" applyFont="1"/>
    <xf numFmtId="14" fontId="66" fillId="0" borderId="0" xfId="0" applyNumberFormat="1" applyFont="1"/>
    <xf numFmtId="175" fontId="19" fillId="0" borderId="0" xfId="0" applyNumberFormat="1" applyFont="1"/>
    <xf numFmtId="0" fontId="19" fillId="0" borderId="0" xfId="0" applyFont="1"/>
    <xf numFmtId="0" fontId="6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7" fillId="0" borderId="0" xfId="0" applyFont="1"/>
    <xf numFmtId="0" fontId="8" fillId="0" borderId="0" xfId="0" applyFont="1"/>
    <xf numFmtId="0" fontId="9" fillId="0" borderId="0" xfId="0" applyFont="1"/>
    <xf numFmtId="175" fontId="12" fillId="0" borderId="0" xfId="0" applyNumberFormat="1" applyFont="1"/>
    <xf numFmtId="0" fontId="68" fillId="0" borderId="0" xfId="0" applyFont="1"/>
    <xf numFmtId="0" fontId="69" fillId="0" borderId="0" xfId="0" applyFont="1"/>
    <xf numFmtId="0" fontId="61" fillId="0" borderId="0" xfId="0" applyFont="1"/>
    <xf numFmtId="0" fontId="5" fillId="0" borderId="0" xfId="0" applyFont="1" applyAlignment="1">
      <alignment horizontal="center"/>
    </xf>
    <xf numFmtId="0" fontId="9" fillId="12" borderId="12" xfId="0" applyFont="1" applyFill="1" applyBorder="1" applyAlignment="1">
      <alignment horizontal="center"/>
    </xf>
    <xf numFmtId="4" fontId="10" fillId="0" borderId="1" xfId="0" applyNumberFormat="1" applyFont="1" applyBorder="1"/>
    <xf numFmtId="4" fontId="10" fillId="0" borderId="43" xfId="0" applyNumberFormat="1" applyFont="1" applyBorder="1"/>
    <xf numFmtId="4" fontId="9" fillId="0" borderId="17" xfId="0" applyNumberFormat="1" applyFont="1" applyBorder="1"/>
    <xf numFmtId="176" fontId="10" fillId="0" borderId="30" xfId="0" applyNumberFormat="1" applyFont="1" applyBorder="1" applyAlignment="1">
      <alignment horizontal="center"/>
    </xf>
    <xf numFmtId="176" fontId="9" fillId="12" borderId="6" xfId="0" applyNumberFormat="1" applyFont="1" applyFill="1" applyBorder="1" applyAlignment="1">
      <alignment horizontal="center"/>
    </xf>
    <xf numFmtId="176" fontId="10" fillId="0" borderId="40" xfId="0" applyNumberFormat="1" applyFont="1" applyBorder="1" applyAlignment="1">
      <alignment horizontal="center"/>
    </xf>
    <xf numFmtId="176" fontId="10" fillId="0" borderId="0" xfId="0" applyNumberFormat="1" applyFont="1" applyAlignment="1">
      <alignment horizontal="center"/>
    </xf>
    <xf numFmtId="176" fontId="0" fillId="0" borderId="0" xfId="0" applyNumberFormat="1"/>
    <xf numFmtId="176" fontId="17" fillId="0" borderId="0" xfId="0" applyNumberFormat="1" applyFont="1"/>
    <xf numFmtId="176" fontId="11" fillId="0" borderId="0" xfId="0" applyNumberFormat="1" applyFont="1"/>
    <xf numFmtId="176" fontId="17" fillId="0" borderId="0" xfId="0" applyNumberFormat="1" applyFont="1" applyAlignment="1">
      <alignment horizontal="left"/>
    </xf>
    <xf numFmtId="176" fontId="17" fillId="0" borderId="0" xfId="0" applyNumberFormat="1" applyFont="1" applyAlignment="1">
      <alignment horizontal="center"/>
    </xf>
    <xf numFmtId="2" fontId="1" fillId="7" borderId="17" xfId="0" applyNumberFormat="1" applyFont="1" applyFill="1" applyBorder="1" applyAlignment="1">
      <alignment horizontal="center"/>
    </xf>
    <xf numFmtId="0" fontId="32" fillId="0" borderId="0" xfId="7" applyFont="1"/>
    <xf numFmtId="0" fontId="4" fillId="0" borderId="43" xfId="0" applyFont="1" applyBorder="1"/>
    <xf numFmtId="1" fontId="1" fillId="0" borderId="43" xfId="0" applyNumberFormat="1" applyFont="1" applyBorder="1" applyAlignment="1">
      <alignment horizontal="center"/>
    </xf>
    <xf numFmtId="167" fontId="0" fillId="0" borderId="40" xfId="0" applyNumberFormat="1" applyBorder="1"/>
    <xf numFmtId="167" fontId="0" fillId="0" borderId="43" xfId="0" applyNumberFormat="1" applyBorder="1"/>
    <xf numFmtId="167" fontId="0" fillId="0" borderId="49" xfId="0" applyNumberFormat="1" applyBorder="1"/>
    <xf numFmtId="166" fontId="1" fillId="6" borderId="1" xfId="3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Continuous"/>
    </xf>
    <xf numFmtId="167" fontId="9" fillId="6" borderId="1" xfId="0" applyNumberFormat="1" applyFont="1" applyFill="1" applyBorder="1" applyAlignment="1">
      <alignment horizontal="centerContinuous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167" fontId="9" fillId="6" borderId="1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2" xfId="0" applyBorder="1"/>
    <xf numFmtId="167" fontId="0" fillId="0" borderId="42" xfId="0" applyNumberFormat="1" applyBorder="1"/>
    <xf numFmtId="0" fontId="1" fillId="2" borderId="1" xfId="0" applyFont="1" applyFill="1" applyBorder="1"/>
    <xf numFmtId="167" fontId="1" fillId="6" borderId="1" xfId="0" applyNumberFormat="1" applyFont="1" applyFill="1" applyBorder="1"/>
    <xf numFmtId="0" fontId="10" fillId="10" borderId="0" xfId="0" applyFont="1" applyFill="1" applyAlignment="1">
      <alignment vertical="center"/>
    </xf>
    <xf numFmtId="176" fontId="10" fillId="10" borderId="0" xfId="0" applyNumberFormat="1" applyFont="1" applyFill="1" applyAlignment="1">
      <alignment horizontal="center" vertical="center"/>
    </xf>
    <xf numFmtId="2" fontId="10" fillId="10" borderId="0" xfId="0" applyNumberFormat="1" applyFont="1" applyFill="1" applyBorder="1" applyAlignment="1">
      <alignment vertical="center"/>
    </xf>
    <xf numFmtId="0" fontId="23" fillId="10" borderId="0" xfId="2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8" fillId="10" borderId="0" xfId="0" applyFont="1" applyFill="1" applyAlignment="1">
      <alignment vertical="center"/>
    </xf>
    <xf numFmtId="177" fontId="10" fillId="0" borderId="43" xfId="8" applyNumberFormat="1" applyFont="1" applyBorder="1"/>
    <xf numFmtId="177" fontId="10" fillId="0" borderId="1" xfId="8" applyNumberFormat="1" applyFont="1" applyBorder="1"/>
    <xf numFmtId="177" fontId="11" fillId="7" borderId="17" xfId="8" applyNumberFormat="1" applyFont="1" applyFill="1" applyBorder="1"/>
    <xf numFmtId="177" fontId="0" fillId="0" borderId="1" xfId="8" applyNumberFormat="1" applyFont="1" applyBorder="1"/>
    <xf numFmtId="177" fontId="0" fillId="7" borderId="0" xfId="8" applyNumberFormat="1" applyFont="1" applyFill="1"/>
    <xf numFmtId="0" fontId="9" fillId="12" borderId="8" xfId="0" applyFont="1" applyFill="1" applyBorder="1" applyAlignment="1">
      <alignment horizontal="center" wrapText="1"/>
    </xf>
    <xf numFmtId="0" fontId="9" fillId="12" borderId="3" xfId="0" applyFont="1" applyFill="1" applyBorder="1" applyAlignment="1">
      <alignment horizontal="center" wrapText="1"/>
    </xf>
    <xf numFmtId="0" fontId="7" fillId="12" borderId="0" xfId="0" applyFont="1" applyFill="1"/>
    <xf numFmtId="164" fontId="9" fillId="0" borderId="1" xfId="8" applyFont="1" applyBorder="1"/>
    <xf numFmtId="0" fontId="9" fillId="10" borderId="1" xfId="0" applyFont="1" applyFill="1" applyBorder="1"/>
    <xf numFmtId="0" fontId="25" fillId="10" borderId="0" xfId="0" applyFont="1" applyFill="1"/>
    <xf numFmtId="0" fontId="70" fillId="8" borderId="0" xfId="7" applyFont="1" applyFill="1"/>
    <xf numFmtId="170" fontId="71" fillId="8" borderId="0" xfId="7" applyNumberFormat="1" applyFont="1" applyFill="1"/>
    <xf numFmtId="0" fontId="57" fillId="0" borderId="1" xfId="7" applyFont="1" applyBorder="1"/>
    <xf numFmtId="0" fontId="8" fillId="10" borderId="0" xfId="0" applyFont="1" applyFill="1"/>
    <xf numFmtId="0" fontId="72" fillId="10" borderId="2" xfId="2" applyFont="1" applyFill="1" applyBorder="1" applyAlignment="1" applyProtection="1"/>
    <xf numFmtId="0" fontId="25" fillId="15" borderId="0" xfId="0" applyFont="1" applyFill="1"/>
    <xf numFmtId="0" fontId="0" fillId="15" borderId="0" xfId="0" applyFill="1"/>
    <xf numFmtId="0" fontId="14" fillId="15" borderId="0" xfId="0" applyFont="1" applyFill="1"/>
    <xf numFmtId="0" fontId="24" fillId="15" borderId="0" xfId="0" applyFont="1" applyFill="1"/>
    <xf numFmtId="0" fontId="14" fillId="15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15" borderId="0" xfId="0" applyFont="1" applyFill="1" applyAlignment="1">
      <alignment horizontal="center"/>
    </xf>
    <xf numFmtId="0" fontId="13" fillId="15" borderId="0" xfId="0" applyFont="1" applyFill="1" applyAlignment="1">
      <alignment horizontal="right"/>
    </xf>
    <xf numFmtId="0" fontId="29" fillId="15" borderId="0" xfId="0" applyFont="1" applyFill="1"/>
    <xf numFmtId="0" fontId="0" fillId="10" borderId="2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20" fillId="10" borderId="2" xfId="0" applyFont="1" applyFill="1" applyBorder="1" applyAlignment="1">
      <alignment horizontal="center"/>
    </xf>
    <xf numFmtId="0" fontId="20" fillId="10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25" fillId="10" borderId="2" xfId="0" applyFont="1" applyFill="1" applyBorder="1" applyAlignment="1">
      <alignment horizontal="center"/>
    </xf>
    <xf numFmtId="0" fontId="25" fillId="10" borderId="0" xfId="0" applyFont="1" applyFill="1" applyBorder="1" applyAlignment="1">
      <alignment horizontal="center"/>
    </xf>
    <xf numFmtId="0" fontId="25" fillId="10" borderId="25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1" fillId="6" borderId="42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9" fontId="9" fillId="7" borderId="29" xfId="0" applyNumberFormat="1" applyFont="1" applyFill="1" applyBorder="1" applyAlignment="1">
      <alignment horizontal="center"/>
    </xf>
    <xf numFmtId="169" fontId="9" fillId="7" borderId="30" xfId="0" applyNumberFormat="1" applyFont="1" applyFill="1" applyBorder="1" applyAlignment="1">
      <alignment horizontal="center"/>
    </xf>
    <xf numFmtId="176" fontId="9" fillId="12" borderId="22" xfId="0" applyNumberFormat="1" applyFont="1" applyFill="1" applyBorder="1" applyAlignment="1">
      <alignment horizontal="center"/>
    </xf>
    <xf numFmtId="0" fontId="9" fillId="12" borderId="15" xfId="0" applyFont="1" applyFill="1" applyBorder="1" applyAlignment="1">
      <alignment horizontal="center"/>
    </xf>
    <xf numFmtId="0" fontId="9" fillId="12" borderId="22" xfId="0" applyFont="1" applyFill="1" applyBorder="1" applyAlignment="1">
      <alignment horizontal="center"/>
    </xf>
    <xf numFmtId="0" fontId="10" fillId="12" borderId="0" xfId="0" applyFont="1" applyFill="1" applyAlignment="1">
      <alignment horizontal="left"/>
    </xf>
    <xf numFmtId="0" fontId="46" fillId="8" borderId="1" xfId="7" applyFont="1" applyFill="1" applyBorder="1" applyAlignment="1">
      <alignment horizontal="center" wrapText="1"/>
    </xf>
    <xf numFmtId="170" fontId="35" fillId="8" borderId="29" xfId="7" applyNumberFormat="1" applyFont="1" applyFill="1" applyBorder="1" applyAlignment="1">
      <alignment horizontal="center"/>
    </xf>
    <xf numFmtId="170" fontId="52" fillId="8" borderId="11" xfId="7" applyNumberFormat="1" applyFont="1" applyFill="1" applyBorder="1" applyAlignment="1">
      <alignment horizontal="center"/>
    </xf>
    <xf numFmtId="170" fontId="52" fillId="8" borderId="30" xfId="7" applyNumberFormat="1" applyFont="1" applyFill="1" applyBorder="1" applyAlignment="1">
      <alignment horizontal="center"/>
    </xf>
    <xf numFmtId="170" fontId="50" fillId="8" borderId="29" xfId="7" applyNumberFormat="1" applyFont="1" applyFill="1" applyBorder="1" applyAlignment="1">
      <alignment horizontal="center"/>
    </xf>
    <xf numFmtId="170" fontId="50" fillId="8" borderId="30" xfId="7" applyNumberFormat="1" applyFont="1" applyFill="1" applyBorder="1" applyAlignment="1">
      <alignment horizontal="center"/>
    </xf>
    <xf numFmtId="0" fontId="36" fillId="5" borderId="46" xfId="7" applyFont="1" applyFill="1" applyBorder="1" applyAlignment="1">
      <alignment horizontal="center" wrapText="1"/>
    </xf>
    <xf numFmtId="0" fontId="36" fillId="5" borderId="47" xfId="7" applyFont="1" applyFill="1" applyBorder="1" applyAlignment="1">
      <alignment horizontal="center" wrapText="1"/>
    </xf>
    <xf numFmtId="0" fontId="36" fillId="5" borderId="48" xfId="7" applyFont="1" applyFill="1" applyBorder="1" applyAlignment="1">
      <alignment horizontal="center" wrapText="1"/>
    </xf>
    <xf numFmtId="0" fontId="58" fillId="5" borderId="29" xfId="7" applyFont="1" applyFill="1" applyBorder="1" applyAlignment="1">
      <alignment wrapText="1"/>
    </xf>
    <xf numFmtId="0" fontId="58" fillId="5" borderId="11" xfId="7" applyFont="1" applyFill="1" applyBorder="1" applyAlignment="1">
      <alignment wrapText="1"/>
    </xf>
    <xf numFmtId="0" fontId="58" fillId="5" borderId="30" xfId="7" applyFont="1" applyFill="1" applyBorder="1" applyAlignment="1">
      <alignment wrapText="1"/>
    </xf>
    <xf numFmtId="0" fontId="58" fillId="5" borderId="29" xfId="7" applyFont="1" applyFill="1" applyBorder="1" applyAlignment="1">
      <alignment horizontal="left" wrapText="1"/>
    </xf>
    <xf numFmtId="0" fontId="58" fillId="5" borderId="11" xfId="7" applyFont="1" applyFill="1" applyBorder="1" applyAlignment="1">
      <alignment horizontal="left" wrapText="1"/>
    </xf>
    <xf numFmtId="0" fontId="58" fillId="5" borderId="30" xfId="7" applyFont="1" applyFill="1" applyBorder="1" applyAlignment="1">
      <alignment horizontal="left" wrapText="1"/>
    </xf>
    <xf numFmtId="0" fontId="34" fillId="8" borderId="0" xfId="7" applyFont="1" applyFill="1" applyAlignment="1">
      <alignment horizontal="center"/>
    </xf>
    <xf numFmtId="173" fontId="40" fillId="5" borderId="0" xfId="7" applyNumberFormat="1" applyFont="1" applyFill="1" applyBorder="1" applyAlignment="1">
      <alignment horizontal="center"/>
    </xf>
    <xf numFmtId="14" fontId="40" fillId="5" borderId="0" xfId="7" applyNumberFormat="1" applyFont="1" applyFill="1" applyBorder="1" applyAlignment="1">
      <alignment horizontal="center"/>
    </xf>
    <xf numFmtId="0" fontId="58" fillId="5" borderId="11" xfId="7" quotePrefix="1" applyFont="1" applyFill="1" applyBorder="1" applyAlignment="1">
      <alignment horizontal="left" wrapText="1"/>
    </xf>
    <xf numFmtId="0" fontId="58" fillId="5" borderId="30" xfId="7" quotePrefix="1" applyFont="1" applyFill="1" applyBorder="1" applyAlignment="1">
      <alignment horizontal="left" wrapText="1"/>
    </xf>
    <xf numFmtId="14" fontId="39" fillId="8" borderId="0" xfId="7" applyNumberFormat="1" applyFont="1" applyFill="1" applyAlignment="1">
      <alignment horizontal="left"/>
    </xf>
    <xf numFmtId="176" fontId="9" fillId="12" borderId="35" xfId="0" applyNumberFormat="1" applyFont="1" applyFill="1" applyBorder="1" applyAlignment="1">
      <alignment horizontal="center" wrapText="1"/>
    </xf>
    <xf numFmtId="0" fontId="9" fillId="12" borderId="35" xfId="0" applyFont="1" applyFill="1" applyBorder="1" applyAlignment="1">
      <alignment horizontal="center" wrapText="1"/>
    </xf>
    <xf numFmtId="0" fontId="24" fillId="10" borderId="0" xfId="0" applyFont="1" applyFill="1" applyAlignment="1">
      <alignment horizontal="left" vertical="center"/>
    </xf>
    <xf numFmtId="0" fontId="10" fillId="0" borderId="37" xfId="0" applyFont="1" applyBorder="1"/>
    <xf numFmtId="0" fontId="10" fillId="0" borderId="39" xfId="0" applyFont="1" applyBorder="1"/>
    <xf numFmtId="0" fontId="10" fillId="0" borderId="40" xfId="0" applyFont="1" applyBorder="1"/>
    <xf numFmtId="0" fontId="73" fillId="10" borderId="0" xfId="0" applyFont="1" applyFill="1"/>
    <xf numFmtId="0" fontId="8" fillId="2" borderId="2" xfId="0" applyFont="1" applyFill="1" applyBorder="1" applyAlignment="1">
      <alignment horizontal="center"/>
    </xf>
    <xf numFmtId="0" fontId="74" fillId="0" borderId="0" xfId="5" applyNumberFormat="1" applyFont="1"/>
    <xf numFmtId="0" fontId="75" fillId="0" borderId="0" xfId="7" applyFont="1"/>
    <xf numFmtId="0" fontId="75" fillId="0" borderId="0" xfId="7" applyFont="1" applyFill="1" applyBorder="1"/>
    <xf numFmtId="0" fontId="76" fillId="0" borderId="0" xfId="7" applyFont="1" applyFill="1" applyBorder="1"/>
  </cellXfs>
  <cellStyles count="9">
    <cellStyle name="Euro" xfId="1"/>
    <cellStyle name="Hyperlink" xfId="2" builtinId="8"/>
    <cellStyle name="Komma" xfId="3" builtinId="3"/>
    <cellStyle name="Standard" xfId="0" builtinId="0"/>
    <cellStyle name="Standard_ADR.XLS_1" xfId="4"/>
    <cellStyle name="Standard_ADR.XLS_2" xfId="5"/>
    <cellStyle name="Standard_AZ.XLS" xfId="6"/>
    <cellStyle name="Standard_Rechnung-FR4" xfId="7"/>
    <cellStyle name="Währung" xfId="8" builtinId="4"/>
  </cellStyles>
  <dxfs count="5"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8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Strecke je 100 ha</a:t>
            </a:r>
          </a:p>
        </c:rich>
      </c:tx>
      <c:layout>
        <c:manualLayout>
          <c:xMode val="edge"/>
          <c:yMode val="edge"/>
          <c:x val="0.41041666666666665"/>
          <c:y val="2.0202095311441886E-2"/>
        </c:manualLayout>
      </c:layout>
      <c:overlay val="0"/>
      <c:spPr>
        <a:solidFill>
          <a:srgbClr val="CCFFCC"/>
        </a:solidFill>
        <a:ln w="381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9791666666666669E-2"/>
          <c:y val="0.12794612794612795"/>
          <c:w val="0.92083333333333328"/>
          <c:h val="0.7895622895622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Strecke!$E$4</c:f>
              <c:strCache>
                <c:ptCount val="1"/>
                <c:pt idx="0">
                  <c:v>Rotwild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Strecke!$A$5:$A$13</c:f>
              <c:numCache>
                <c:formatCode>General</c:formatCode>
                <c:ptCount val="9"/>
                <c:pt idx="0" formatCode="0">
                  <c:v>2019</c:v>
                </c:pt>
                <c:pt idx="1">
                  <c:v>2020</c:v>
                </c:pt>
                <c:pt idx="2" formatCode="0">
                  <c:v>2021</c:v>
                </c:pt>
                <c:pt idx="3">
                  <c:v>2022</c:v>
                </c:pt>
                <c:pt idx="4" formatCode="0">
                  <c:v>2023</c:v>
                </c:pt>
                <c:pt idx="5">
                  <c:v>2024</c:v>
                </c:pt>
                <c:pt idx="6" formatCode="0">
                  <c:v>2025</c:v>
                </c:pt>
                <c:pt idx="7">
                  <c:v>2026</c:v>
                </c:pt>
                <c:pt idx="8" formatCode="0">
                  <c:v>2027</c:v>
                </c:pt>
              </c:numCache>
            </c:numRef>
          </c:cat>
          <c:val>
            <c:numRef>
              <c:f>Strecke!$E$5:$E$13</c:f>
              <c:numCache>
                <c:formatCode>0.0</c:formatCode>
                <c:ptCount val="9"/>
                <c:pt idx="0">
                  <c:v>0.35714285714285715</c:v>
                </c:pt>
                <c:pt idx="1">
                  <c:v>0.35714285714285715</c:v>
                </c:pt>
                <c:pt idx="2">
                  <c:v>7.1428571428571425E-2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Strecke!$F$4</c:f>
              <c:strCache>
                <c:ptCount val="1"/>
                <c:pt idx="0">
                  <c:v>Sauen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Strecke!$A$5:$A$13</c:f>
              <c:numCache>
                <c:formatCode>General</c:formatCode>
                <c:ptCount val="9"/>
                <c:pt idx="0" formatCode="0">
                  <c:v>2019</c:v>
                </c:pt>
                <c:pt idx="1">
                  <c:v>2020</c:v>
                </c:pt>
                <c:pt idx="2" formatCode="0">
                  <c:v>2021</c:v>
                </c:pt>
                <c:pt idx="3">
                  <c:v>2022</c:v>
                </c:pt>
                <c:pt idx="4" formatCode="0">
                  <c:v>2023</c:v>
                </c:pt>
                <c:pt idx="5">
                  <c:v>2024</c:v>
                </c:pt>
                <c:pt idx="6" formatCode="0">
                  <c:v>2025</c:v>
                </c:pt>
                <c:pt idx="7">
                  <c:v>2026</c:v>
                </c:pt>
                <c:pt idx="8" formatCode="0">
                  <c:v>2027</c:v>
                </c:pt>
              </c:numCache>
            </c:numRef>
          </c:cat>
          <c:val>
            <c:numRef>
              <c:f>Strecke!$F$5:$F$13</c:f>
              <c:numCache>
                <c:formatCode>0.0</c:formatCode>
                <c:ptCount val="9"/>
                <c:pt idx="0">
                  <c:v>3.6428571428571428</c:v>
                </c:pt>
                <c:pt idx="1">
                  <c:v>5.1428571428571432</c:v>
                </c:pt>
                <c:pt idx="2">
                  <c:v>0.14285714285714285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Strecke!$G$4</c:f>
              <c:strCache>
                <c:ptCount val="1"/>
                <c:pt idx="0">
                  <c:v>Rehwild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Strecke!$A$5:$A$13</c:f>
              <c:numCache>
                <c:formatCode>General</c:formatCode>
                <c:ptCount val="9"/>
                <c:pt idx="0" formatCode="0">
                  <c:v>2019</c:v>
                </c:pt>
                <c:pt idx="1">
                  <c:v>2020</c:v>
                </c:pt>
                <c:pt idx="2" formatCode="0">
                  <c:v>2021</c:v>
                </c:pt>
                <c:pt idx="3">
                  <c:v>2022</c:v>
                </c:pt>
                <c:pt idx="4" formatCode="0">
                  <c:v>2023</c:v>
                </c:pt>
                <c:pt idx="5">
                  <c:v>2024</c:v>
                </c:pt>
                <c:pt idx="6" formatCode="0">
                  <c:v>2025</c:v>
                </c:pt>
                <c:pt idx="7">
                  <c:v>2026</c:v>
                </c:pt>
                <c:pt idx="8" formatCode="0">
                  <c:v>2027</c:v>
                </c:pt>
              </c:numCache>
            </c:numRef>
          </c:cat>
          <c:val>
            <c:numRef>
              <c:f>Strecke!$G$5:$G$13</c:f>
              <c:numCache>
                <c:formatCode>0.0</c:formatCode>
                <c:ptCount val="9"/>
                <c:pt idx="0">
                  <c:v>5.6428571428571432</c:v>
                </c:pt>
                <c:pt idx="1">
                  <c:v>5.8571428571428568</c:v>
                </c:pt>
                <c:pt idx="2">
                  <c:v>0.6428571428571429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84352"/>
        <c:axId val="135725824"/>
      </c:barChart>
      <c:catAx>
        <c:axId val="134884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725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725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Stück</a:t>
                </a:r>
              </a:p>
            </c:rich>
          </c:tx>
          <c:layout>
            <c:manualLayout>
              <c:xMode val="edge"/>
              <c:yMode val="edge"/>
              <c:x val="3.4015090076821373E-2"/>
              <c:y val="3.19809020259858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88435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0">
          <a:gsLst>
            <a:gs pos="0">
              <a:srgbClr xmlns:mc="http://schemas.openxmlformats.org/markup-compatibility/2006" xmlns:a14="http://schemas.microsoft.com/office/drawing/2010/main" val="FFFFA9" mc:Ignorable="a14" a14:legacySpreadsheetColorIndex="43">
                <a:gamma/>
                <a:tint val="84706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Gesamtwildstrecke</a:t>
            </a:r>
          </a:p>
        </c:rich>
      </c:tx>
      <c:layout/>
      <c:overlay val="0"/>
      <c:spPr>
        <a:solidFill>
          <a:srgbClr val="00FFFF"/>
        </a:solidFill>
        <a:ln w="254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3958333333333334E-2"/>
          <c:y val="0.132996632996633"/>
          <c:w val="0.9145833333333333"/>
          <c:h val="0.72053872053872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Strecke!$B$4</c:f>
              <c:strCache>
                <c:ptCount val="1"/>
                <c:pt idx="0">
                  <c:v>Rotwild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Strecke!$A$5:$A$16</c:f>
              <c:numCache>
                <c:formatCode>General</c:formatCode>
                <c:ptCount val="12"/>
                <c:pt idx="0" formatCode="0">
                  <c:v>2019</c:v>
                </c:pt>
                <c:pt idx="1">
                  <c:v>2020</c:v>
                </c:pt>
                <c:pt idx="2" formatCode="0">
                  <c:v>2021</c:v>
                </c:pt>
                <c:pt idx="3">
                  <c:v>2022</c:v>
                </c:pt>
                <c:pt idx="4" formatCode="0">
                  <c:v>2023</c:v>
                </c:pt>
                <c:pt idx="5">
                  <c:v>2024</c:v>
                </c:pt>
                <c:pt idx="6" formatCode="0">
                  <c:v>2025</c:v>
                </c:pt>
                <c:pt idx="7">
                  <c:v>2026</c:v>
                </c:pt>
                <c:pt idx="8" formatCode="0">
                  <c:v>2027</c:v>
                </c:pt>
                <c:pt idx="9">
                  <c:v>2028</c:v>
                </c:pt>
                <c:pt idx="10" formatCode="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Strecke!$B$5:$B$16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Strecke!$C$4</c:f>
              <c:strCache>
                <c:ptCount val="1"/>
                <c:pt idx="0">
                  <c:v>Sauen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Strecke!$A$5:$A$16</c:f>
              <c:numCache>
                <c:formatCode>General</c:formatCode>
                <c:ptCount val="12"/>
                <c:pt idx="0" formatCode="0">
                  <c:v>2019</c:v>
                </c:pt>
                <c:pt idx="1">
                  <c:v>2020</c:v>
                </c:pt>
                <c:pt idx="2" formatCode="0">
                  <c:v>2021</c:v>
                </c:pt>
                <c:pt idx="3">
                  <c:v>2022</c:v>
                </c:pt>
                <c:pt idx="4" formatCode="0">
                  <c:v>2023</c:v>
                </c:pt>
                <c:pt idx="5">
                  <c:v>2024</c:v>
                </c:pt>
                <c:pt idx="6" formatCode="0">
                  <c:v>2025</c:v>
                </c:pt>
                <c:pt idx="7">
                  <c:v>2026</c:v>
                </c:pt>
                <c:pt idx="8" formatCode="0">
                  <c:v>2027</c:v>
                </c:pt>
                <c:pt idx="9">
                  <c:v>2028</c:v>
                </c:pt>
                <c:pt idx="10" formatCode="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Strecke!$C$5:$C$16</c:f>
              <c:numCache>
                <c:formatCode>0</c:formatCode>
                <c:ptCount val="12"/>
                <c:pt idx="0">
                  <c:v>51</c:v>
                </c:pt>
                <c:pt idx="1">
                  <c:v>72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Strecke!$D$4</c:f>
              <c:strCache>
                <c:ptCount val="1"/>
                <c:pt idx="0">
                  <c:v>Rehwild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Strecke!$A$5:$A$16</c:f>
              <c:numCache>
                <c:formatCode>General</c:formatCode>
                <c:ptCount val="12"/>
                <c:pt idx="0" formatCode="0">
                  <c:v>2019</c:v>
                </c:pt>
                <c:pt idx="1">
                  <c:v>2020</c:v>
                </c:pt>
                <c:pt idx="2" formatCode="0">
                  <c:v>2021</c:v>
                </c:pt>
                <c:pt idx="3">
                  <c:v>2022</c:v>
                </c:pt>
                <c:pt idx="4" formatCode="0">
                  <c:v>2023</c:v>
                </c:pt>
                <c:pt idx="5">
                  <c:v>2024</c:v>
                </c:pt>
                <c:pt idx="6" formatCode="0">
                  <c:v>2025</c:v>
                </c:pt>
                <c:pt idx="7">
                  <c:v>2026</c:v>
                </c:pt>
                <c:pt idx="8" formatCode="0">
                  <c:v>2027</c:v>
                </c:pt>
                <c:pt idx="9">
                  <c:v>2028</c:v>
                </c:pt>
                <c:pt idx="10" formatCode="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Strecke!$D$5:$D$16</c:f>
              <c:numCache>
                <c:formatCode>0</c:formatCode>
                <c:ptCount val="12"/>
                <c:pt idx="0">
                  <c:v>79</c:v>
                </c:pt>
                <c:pt idx="1">
                  <c:v>82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70336"/>
        <c:axId val="135880704"/>
      </c:barChart>
      <c:catAx>
        <c:axId val="135870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</a:t>
                </a:r>
              </a:p>
            </c:rich>
          </c:tx>
          <c:layout>
            <c:manualLayout>
              <c:xMode val="edge"/>
              <c:yMode val="edge"/>
              <c:x val="4.0625000000000001E-2"/>
              <c:y val="0.855218848065577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880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88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Stück</a:t>
                </a:r>
              </a:p>
            </c:rich>
          </c:tx>
          <c:layout>
            <c:manualLayout>
              <c:xMode val="edge"/>
              <c:yMode val="edge"/>
              <c:x val="2.6435832783779124E-2"/>
              <c:y val="5.892261101599177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87033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zoomScale="120" workbookViewId="0"/>
  </sheetViews>
  <pageMargins left="0.78740157499999996" right="0.78740157499999996" top="0.984251969" bottom="0.984251969" header="0.51181102300000003" footer="0.51181102300000003"/>
  <pageSetup paperSize="9" orientation="landscape" horizontalDpi="360" verticalDpi="360" r:id="rId1"/>
  <headerFooter alignWithMargins="0">
    <oddHeader>&amp;A</oddHeader>
    <oddFooter>Seite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4"/>
  <sheetViews>
    <sheetView zoomScale="125" workbookViewId="0"/>
  </sheetViews>
  <pageMargins left="0.78740157499999996" right="0.78740157499999996" top="0.984251969" bottom="0.984251969" header="0.51181102300000003" footer="0.51181102300000003"/>
  <pageSetup paperSize="9" orientation="landscape" horizontalDpi="180" verticalDpi="360" r:id="rId1"/>
  <headerFooter alignWithMargins="0">
    <oddHeader>&amp;A</oddHeader>
    <oddFooter>Seite &amp;P&amp;LC:\FORST\JAGD\JAGD.XLS</oddFooter>
  </headerFooter>
  <drawing r:id="rId2"/>
</chartsheet>
</file>

<file path=xl/ctrlProps/ctrlProp1.xml><?xml version="1.0" encoding="utf-8"?>
<formControlPr xmlns="http://schemas.microsoft.com/office/spreadsheetml/2009/9/main" objectType="Spin" dx="16" fmlaLink="$F$5" max="99" min="1" page="10"/>
</file>

<file path=xl/ctrlProps/ctrlProp2.xml><?xml version="1.0" encoding="utf-8"?>
<formControlPr xmlns="http://schemas.microsoft.com/office/spreadsheetml/2009/9/main" objectType="Spin" dx="16" fmlaLink="$J$17" max="200" min="1" page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2094" cy="5655469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6166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0.1545</cdr:x>
      <cdr:y>0.15525</cdr:y>
    </cdr:from>
    <cdr:to>
      <cdr:x>0.3015</cdr:x>
      <cdr:y>0.2765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2748" y="878381"/>
          <a:ext cx="1344168" cy="686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12</xdr:row>
      <xdr:rowOff>114300</xdr:rowOff>
    </xdr:from>
    <xdr:to>
      <xdr:col>7</xdr:col>
      <xdr:colOff>704850</xdr:colOff>
      <xdr:row>40</xdr:row>
      <xdr:rowOff>85725</xdr:rowOff>
    </xdr:to>
    <xdr:pic>
      <xdr:nvPicPr>
        <xdr:cNvPr id="14343" name="Picture 1" descr="hubertushuet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419350"/>
          <a:ext cx="6010275" cy="450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190500</xdr:colOff>
      <xdr:row>19</xdr:row>
      <xdr:rowOff>76200</xdr:rowOff>
    </xdr:from>
    <xdr:to>
      <xdr:col>5</xdr:col>
      <xdr:colOff>152400</xdr:colOff>
      <xdr:row>20</xdr:row>
      <xdr:rowOff>57150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2933700" y="3514725"/>
          <a:ext cx="7239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Hubertushütte</a:t>
          </a:r>
        </a:p>
      </xdr:txBody>
    </xdr:sp>
    <xdr:clientData/>
  </xdr:twoCellAnchor>
  <xdr:twoCellAnchor>
    <xdr:from>
      <xdr:col>8</xdr:col>
      <xdr:colOff>3825</xdr:colOff>
      <xdr:row>17</xdr:row>
      <xdr:rowOff>147680</xdr:rowOff>
    </xdr:from>
    <xdr:to>
      <xdr:col>9</xdr:col>
      <xdr:colOff>702525</xdr:colOff>
      <xdr:row>20</xdr:row>
      <xdr:rowOff>137012</xdr:rowOff>
    </xdr:to>
    <xdr:sp macro="" textlink="">
      <xdr:nvSpPr>
        <xdr:cNvPr id="2" name="Pfeil nach unten 1"/>
        <xdr:cNvSpPr/>
      </xdr:nvSpPr>
      <xdr:spPr bwMode="auto">
        <a:xfrm rot="4162523">
          <a:off x="6651359" y="2815596"/>
          <a:ext cx="484632" cy="1460700"/>
        </a:xfrm>
        <a:prstGeom prst="downArrow">
          <a:avLst/>
        </a:prstGeom>
        <a:gradFill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0"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</xdr:row>
          <xdr:rowOff>28575</xdr:rowOff>
        </xdr:from>
        <xdr:to>
          <xdr:col>8</xdr:col>
          <xdr:colOff>76200</xdr:colOff>
          <xdr:row>4</xdr:row>
          <xdr:rowOff>180975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33</xdr:row>
      <xdr:rowOff>28575</xdr:rowOff>
    </xdr:from>
    <xdr:to>
      <xdr:col>2</xdr:col>
      <xdr:colOff>371475</xdr:colOff>
      <xdr:row>34</xdr:row>
      <xdr:rowOff>9525</xdr:rowOff>
    </xdr:to>
    <xdr:sp macro="" textlink="">
      <xdr:nvSpPr>
        <xdr:cNvPr id="15363" name="Text 18"/>
        <xdr:cNvSpPr txBox="1">
          <a:spLocks noChangeArrowheads="1"/>
        </xdr:cNvSpPr>
      </xdr:nvSpPr>
      <xdr:spPr bwMode="auto">
        <a:xfrm>
          <a:off x="781050" y="6610350"/>
          <a:ext cx="1524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de-DE" sz="1200" b="1" i="0" u="none" strike="noStrike" baseline="30000">
              <a:solidFill>
                <a:srgbClr val="000000"/>
              </a:solidFill>
              <a:latin typeface="MS Sans Serif"/>
            </a:rPr>
            <a:t>x</a:t>
          </a:r>
        </a:p>
      </xdr:txBody>
    </xdr:sp>
    <xdr:clientData/>
  </xdr:twoCellAnchor>
  <xdr:twoCellAnchor>
    <xdr:from>
      <xdr:col>2</xdr:col>
      <xdr:colOff>219075</xdr:colOff>
      <xdr:row>34</xdr:row>
      <xdr:rowOff>57150</xdr:rowOff>
    </xdr:from>
    <xdr:to>
      <xdr:col>2</xdr:col>
      <xdr:colOff>371475</xdr:colOff>
      <xdr:row>35</xdr:row>
      <xdr:rowOff>19050</xdr:rowOff>
    </xdr:to>
    <xdr:sp macro="" textlink="">
      <xdr:nvSpPr>
        <xdr:cNvPr id="15364" name="Text 19"/>
        <xdr:cNvSpPr txBox="1">
          <a:spLocks noChangeArrowheads="1"/>
        </xdr:cNvSpPr>
      </xdr:nvSpPr>
      <xdr:spPr bwMode="auto">
        <a:xfrm>
          <a:off x="781050" y="6819900"/>
          <a:ext cx="1524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17</xdr:row>
          <xdr:rowOff>66675</xdr:rowOff>
        </xdr:from>
        <xdr:to>
          <xdr:col>9</xdr:col>
          <xdr:colOff>628650</xdr:colOff>
          <xdr:row>19</xdr:row>
          <xdr:rowOff>38100</xdr:rowOff>
        </xdr:to>
        <xdr:sp macro="" textlink="">
          <xdr:nvSpPr>
            <xdr:cNvPr id="15367" name="Spinner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5</xdr:col>
      <xdr:colOff>211667</xdr:colOff>
      <xdr:row>0</xdr:row>
      <xdr:rowOff>179917</xdr:rowOff>
    </xdr:from>
    <xdr:to>
      <xdr:col>6</xdr:col>
      <xdr:colOff>402167</xdr:colOff>
      <xdr:row>1</xdr:row>
      <xdr:rowOff>105834</xdr:rowOff>
    </xdr:to>
    <xdr:cxnSp macro="">
      <xdr:nvCxnSpPr>
        <xdr:cNvPr id="3" name="Gerade Verbindung mit Pfeil 2"/>
        <xdr:cNvCxnSpPr/>
      </xdr:nvCxnSpPr>
      <xdr:spPr bwMode="auto">
        <a:xfrm flipH="1">
          <a:off x="3005667" y="179917"/>
          <a:ext cx="666750" cy="232834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9526</xdr:colOff>
      <xdr:row>5</xdr:row>
      <xdr:rowOff>171450</xdr:rowOff>
    </xdr:from>
    <xdr:to>
      <xdr:col>13</xdr:col>
      <xdr:colOff>228600</xdr:colOff>
      <xdr:row>7</xdr:row>
      <xdr:rowOff>95250</xdr:rowOff>
    </xdr:to>
    <xdr:cxnSp macro="">
      <xdr:nvCxnSpPr>
        <xdr:cNvPr id="5" name="Gerade Verbindung mit Pfeil 4"/>
        <xdr:cNvCxnSpPr/>
      </xdr:nvCxnSpPr>
      <xdr:spPr bwMode="auto">
        <a:xfrm flipH="1">
          <a:off x="2790826" y="1390650"/>
          <a:ext cx="3695699" cy="36195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304800</xdr:colOff>
      <xdr:row>2</xdr:row>
      <xdr:rowOff>28575</xdr:rowOff>
    </xdr:from>
    <xdr:to>
      <xdr:col>14</xdr:col>
      <xdr:colOff>304801</xdr:colOff>
      <xdr:row>6</xdr:row>
      <xdr:rowOff>66676</xdr:rowOff>
    </xdr:to>
    <xdr:cxnSp macro="">
      <xdr:nvCxnSpPr>
        <xdr:cNvPr id="9" name="Gerade Verbindung mit Pfeil 8"/>
        <xdr:cNvCxnSpPr/>
      </xdr:nvCxnSpPr>
      <xdr:spPr bwMode="auto">
        <a:xfrm flipH="1" flipV="1">
          <a:off x="7239000" y="657225"/>
          <a:ext cx="1" cy="809626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323851</xdr:colOff>
      <xdr:row>11</xdr:row>
      <xdr:rowOff>171450</xdr:rowOff>
    </xdr:from>
    <xdr:to>
      <xdr:col>13</xdr:col>
      <xdr:colOff>104775</xdr:colOff>
      <xdr:row>24</xdr:row>
      <xdr:rowOff>76200</xdr:rowOff>
    </xdr:to>
    <xdr:cxnSp macro="">
      <xdr:nvCxnSpPr>
        <xdr:cNvPr id="13" name="Gerade Verbindung mit Pfeil 12"/>
        <xdr:cNvCxnSpPr/>
      </xdr:nvCxnSpPr>
      <xdr:spPr bwMode="auto">
        <a:xfrm flipH="1">
          <a:off x="466726" y="2638425"/>
          <a:ext cx="5895974" cy="23622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G37"/>
  <sheetViews>
    <sheetView showRowColHeaders="0" zoomScale="135" workbookViewId="0"/>
  </sheetViews>
  <sheetFormatPr baseColWidth="10" defaultRowHeight="12.75"/>
  <cols>
    <col min="7" max="7" width="12.7109375" customWidth="1"/>
  </cols>
  <sheetData>
    <row r="1" spans="1:7" ht="25.5">
      <c r="A1" s="192" t="s">
        <v>199</v>
      </c>
      <c r="B1" s="193"/>
      <c r="C1" s="193"/>
      <c r="D1" s="193"/>
      <c r="E1" s="193"/>
      <c r="F1" s="193"/>
      <c r="G1" s="194"/>
    </row>
    <row r="2" spans="1:7">
      <c r="A2" s="195" t="s">
        <v>200</v>
      </c>
      <c r="B2" s="196"/>
      <c r="C2" s="196"/>
      <c r="D2" s="196"/>
      <c r="E2" s="196"/>
      <c r="F2" s="196"/>
      <c r="G2" s="197"/>
    </row>
    <row r="3" spans="1:7">
      <c r="A3" s="195" t="s">
        <v>201</v>
      </c>
      <c r="B3" s="196"/>
      <c r="C3" s="196"/>
      <c r="D3" s="196"/>
      <c r="E3" s="196"/>
      <c r="F3" s="196"/>
      <c r="G3" s="197"/>
    </row>
    <row r="4" spans="1:7">
      <c r="A4" s="195" t="s">
        <v>202</v>
      </c>
      <c r="B4" s="196"/>
      <c r="C4" s="196"/>
      <c r="D4" s="196"/>
      <c r="E4" s="196"/>
      <c r="F4" s="196"/>
      <c r="G4" s="197"/>
    </row>
    <row r="5" spans="1:7">
      <c r="A5" s="195"/>
      <c r="B5" s="196"/>
      <c r="C5" s="196"/>
      <c r="D5" s="196"/>
      <c r="E5" s="196"/>
      <c r="F5" s="196"/>
      <c r="G5" s="197"/>
    </row>
    <row r="6" spans="1:7" ht="18">
      <c r="A6" s="592" t="s">
        <v>203</v>
      </c>
      <c r="B6" s="593"/>
      <c r="C6" s="593"/>
      <c r="D6" s="593"/>
      <c r="E6" s="593"/>
      <c r="F6" s="593"/>
      <c r="G6" s="594"/>
    </row>
    <row r="7" spans="1:7" ht="25.5">
      <c r="A7" s="595" t="s">
        <v>204</v>
      </c>
      <c r="B7" s="596"/>
      <c r="C7" s="596"/>
      <c r="D7" s="596"/>
      <c r="E7" s="596"/>
      <c r="F7" s="596"/>
      <c r="G7" s="597"/>
    </row>
    <row r="8" spans="1:7">
      <c r="A8" s="195"/>
      <c r="B8" s="196"/>
      <c r="C8" s="196"/>
      <c r="D8" s="196"/>
      <c r="E8" s="196"/>
      <c r="F8" s="196"/>
      <c r="G8" s="197"/>
    </row>
    <row r="9" spans="1:7" ht="14.25">
      <c r="A9" s="198" t="s">
        <v>205</v>
      </c>
      <c r="B9" s="196"/>
      <c r="C9" s="196"/>
      <c r="D9" s="196"/>
      <c r="E9" s="196"/>
      <c r="F9" s="196"/>
      <c r="G9" s="197"/>
    </row>
    <row r="10" spans="1:7">
      <c r="A10" s="195"/>
      <c r="B10" s="196"/>
      <c r="C10" s="196"/>
      <c r="D10" s="196"/>
      <c r="E10" s="196"/>
      <c r="F10" s="196"/>
      <c r="G10" s="197"/>
    </row>
    <row r="11" spans="1:7">
      <c r="A11" s="195" t="s">
        <v>206</v>
      </c>
      <c r="B11" s="196"/>
      <c r="C11" s="196" t="s">
        <v>207</v>
      </c>
      <c r="D11" s="196"/>
      <c r="E11" s="196"/>
      <c r="F11" s="196"/>
      <c r="G11" s="197"/>
    </row>
    <row r="12" spans="1:7">
      <c r="A12" s="195" t="s">
        <v>208</v>
      </c>
      <c r="B12" s="196"/>
      <c r="C12" s="196" t="s">
        <v>209</v>
      </c>
      <c r="D12" s="196"/>
      <c r="E12" s="196"/>
      <c r="F12" s="196"/>
      <c r="G12" s="197"/>
    </row>
    <row r="13" spans="1:7">
      <c r="A13" s="195" t="s">
        <v>210</v>
      </c>
      <c r="B13" s="196"/>
      <c r="C13" s="196" t="s">
        <v>211</v>
      </c>
      <c r="D13" s="196"/>
      <c r="E13" s="196"/>
      <c r="F13" s="196"/>
      <c r="G13" s="197"/>
    </row>
    <row r="14" spans="1:7">
      <c r="A14" s="467" t="s">
        <v>331</v>
      </c>
      <c r="B14" s="196"/>
      <c r="C14" s="196" t="s">
        <v>332</v>
      </c>
      <c r="D14" s="196"/>
      <c r="E14" s="196"/>
      <c r="F14" s="196"/>
      <c r="G14" s="197"/>
    </row>
    <row r="15" spans="1:7">
      <c r="A15" s="467" t="s">
        <v>229</v>
      </c>
      <c r="B15" s="196"/>
      <c r="C15" s="196" t="s">
        <v>230</v>
      </c>
      <c r="D15" s="196"/>
      <c r="E15" s="196"/>
      <c r="F15" s="196"/>
      <c r="G15" s="197"/>
    </row>
    <row r="16" spans="1:7">
      <c r="A16" s="579" t="s">
        <v>443</v>
      </c>
      <c r="B16" s="196"/>
      <c r="C16" s="196" t="s">
        <v>333</v>
      </c>
      <c r="D16" s="196"/>
      <c r="E16" s="196"/>
      <c r="F16" s="196"/>
      <c r="G16" s="197"/>
    </row>
    <row r="17" spans="1:7">
      <c r="A17" s="291" t="s">
        <v>63</v>
      </c>
      <c r="B17" s="196"/>
      <c r="C17" s="196" t="s">
        <v>212</v>
      </c>
      <c r="D17" s="196"/>
      <c r="E17" s="196"/>
      <c r="F17" s="196"/>
      <c r="G17" s="197"/>
    </row>
    <row r="18" spans="1:7">
      <c r="A18" s="195" t="s">
        <v>213</v>
      </c>
      <c r="B18" s="196"/>
      <c r="C18" s="196" t="s">
        <v>214</v>
      </c>
      <c r="D18" s="196"/>
      <c r="E18" s="196"/>
      <c r="F18" s="196"/>
      <c r="G18" s="197"/>
    </row>
    <row r="19" spans="1:7">
      <c r="A19" s="195" t="s">
        <v>215</v>
      </c>
      <c r="B19" s="196"/>
      <c r="C19" s="196" t="s">
        <v>216</v>
      </c>
      <c r="D19" s="196"/>
      <c r="E19" s="196"/>
      <c r="F19" s="196"/>
      <c r="G19" s="197"/>
    </row>
    <row r="20" spans="1:7">
      <c r="A20" s="291" t="s">
        <v>217</v>
      </c>
      <c r="B20" s="196"/>
      <c r="C20" s="196" t="s">
        <v>218</v>
      </c>
      <c r="D20" s="196"/>
      <c r="E20" s="196"/>
      <c r="F20" s="196"/>
      <c r="G20" s="197"/>
    </row>
    <row r="21" spans="1:7">
      <c r="A21" s="291" t="s">
        <v>219</v>
      </c>
      <c r="B21" s="196"/>
      <c r="C21" s="196" t="s">
        <v>220</v>
      </c>
      <c r="D21" s="196"/>
      <c r="E21" s="196"/>
      <c r="F21" s="196"/>
      <c r="G21" s="197"/>
    </row>
    <row r="22" spans="1:7">
      <c r="A22" s="291" t="s">
        <v>221</v>
      </c>
      <c r="B22" s="196"/>
      <c r="C22" s="196" t="s">
        <v>222</v>
      </c>
      <c r="D22" s="196"/>
      <c r="E22" s="196"/>
      <c r="F22" s="196"/>
      <c r="G22" s="197"/>
    </row>
    <row r="23" spans="1:7">
      <c r="A23" s="291" t="s">
        <v>223</v>
      </c>
      <c r="B23" s="467"/>
      <c r="C23" s="196" t="s">
        <v>224</v>
      </c>
      <c r="D23" s="196"/>
      <c r="E23" s="196"/>
      <c r="F23" s="196"/>
      <c r="G23" s="197"/>
    </row>
    <row r="24" spans="1:7">
      <c r="A24" s="291" t="s">
        <v>225</v>
      </c>
      <c r="B24" s="196"/>
      <c r="C24" s="196" t="s">
        <v>226</v>
      </c>
      <c r="D24" s="196"/>
      <c r="E24" s="196"/>
      <c r="F24" s="196"/>
      <c r="G24" s="197"/>
    </row>
    <row r="25" spans="1:7">
      <c r="A25" s="291" t="s">
        <v>227</v>
      </c>
      <c r="B25" s="196"/>
      <c r="C25" s="196" t="s">
        <v>228</v>
      </c>
      <c r="D25" s="196"/>
      <c r="E25" s="196"/>
      <c r="F25" s="196"/>
      <c r="G25" s="197"/>
    </row>
    <row r="26" spans="1:7">
      <c r="A26" s="291" t="s">
        <v>231</v>
      </c>
      <c r="B26" s="196"/>
      <c r="C26" s="196" t="s">
        <v>232</v>
      </c>
      <c r="D26" s="196"/>
      <c r="E26" s="196"/>
      <c r="F26" s="196"/>
      <c r="G26" s="197"/>
    </row>
    <row r="27" spans="1:7">
      <c r="A27" s="291" t="s">
        <v>178</v>
      </c>
      <c r="B27" s="196"/>
      <c r="C27" s="196" t="s">
        <v>233</v>
      </c>
      <c r="D27" s="196"/>
      <c r="E27" s="196"/>
      <c r="F27" s="196"/>
      <c r="G27" s="197"/>
    </row>
    <row r="28" spans="1:7">
      <c r="A28" s="195" t="s">
        <v>234</v>
      </c>
      <c r="B28" s="196"/>
      <c r="C28" s="196" t="s">
        <v>235</v>
      </c>
      <c r="D28" s="196"/>
      <c r="E28" s="196"/>
      <c r="F28" s="196"/>
      <c r="G28" s="197"/>
    </row>
    <row r="29" spans="1:7">
      <c r="A29" s="291" t="s">
        <v>377</v>
      </c>
      <c r="B29" s="467"/>
      <c r="C29" s="196" t="s">
        <v>378</v>
      </c>
      <c r="D29" s="196"/>
      <c r="E29" s="196"/>
      <c r="F29" s="196"/>
      <c r="G29" s="197"/>
    </row>
    <row r="30" spans="1:7">
      <c r="A30" s="291"/>
      <c r="B30" s="196"/>
      <c r="C30" s="196"/>
      <c r="D30" s="196"/>
      <c r="E30" s="196"/>
      <c r="F30" s="196"/>
      <c r="G30" s="197"/>
    </row>
    <row r="31" spans="1:7">
      <c r="A31" s="589" t="s">
        <v>236</v>
      </c>
      <c r="B31" s="590"/>
      <c r="C31" s="590"/>
      <c r="D31" s="590"/>
      <c r="E31" s="590"/>
      <c r="F31" s="590"/>
      <c r="G31" s="591"/>
    </row>
    <row r="32" spans="1:7">
      <c r="A32" s="589" t="s">
        <v>237</v>
      </c>
      <c r="B32" s="590"/>
      <c r="C32" s="590"/>
      <c r="D32" s="590"/>
      <c r="E32" s="590"/>
      <c r="F32" s="590"/>
      <c r="G32" s="591"/>
    </row>
    <row r="33" spans="1:7">
      <c r="A33" s="589" t="s">
        <v>238</v>
      </c>
      <c r="B33" s="590"/>
      <c r="C33" s="590"/>
      <c r="D33" s="590"/>
      <c r="E33" s="590"/>
      <c r="F33" s="590"/>
      <c r="G33" s="591"/>
    </row>
    <row r="34" spans="1:7">
      <c r="A34" s="589" t="s">
        <v>239</v>
      </c>
      <c r="B34" s="590"/>
      <c r="C34" s="590"/>
      <c r="D34" s="590"/>
      <c r="E34" s="590"/>
      <c r="F34" s="590"/>
      <c r="G34" s="591"/>
    </row>
    <row r="35" spans="1:7">
      <c r="A35" s="589" t="s">
        <v>240</v>
      </c>
      <c r="B35" s="590"/>
      <c r="C35" s="590"/>
      <c r="D35" s="590"/>
      <c r="E35" s="590"/>
      <c r="F35" s="590"/>
      <c r="G35" s="591"/>
    </row>
    <row r="36" spans="1:7">
      <c r="A36" s="589" t="s">
        <v>385</v>
      </c>
      <c r="B36" s="590"/>
      <c r="C36" s="590"/>
      <c r="D36" s="590"/>
      <c r="E36" s="590"/>
      <c r="F36" s="590"/>
      <c r="G36" s="591"/>
    </row>
    <row r="37" spans="1:7">
      <c r="A37" s="199"/>
      <c r="B37" s="200"/>
      <c r="C37" s="200"/>
      <c r="D37" s="200"/>
      <c r="E37" s="200"/>
      <c r="F37" s="200"/>
      <c r="G37" s="201"/>
    </row>
  </sheetData>
  <mergeCells count="8">
    <mergeCell ref="A34:G34"/>
    <mergeCell ref="A35:G35"/>
    <mergeCell ref="A36:G36"/>
    <mergeCell ref="A6:G6"/>
    <mergeCell ref="A7:G7"/>
    <mergeCell ref="A31:G31"/>
    <mergeCell ref="A32:G32"/>
    <mergeCell ref="A33:G33"/>
  </mergeCells>
  <phoneticPr fontId="0" type="noConversion"/>
  <hyperlinks>
    <hyperlink ref="A17" location="Strecke!A1" display="Strecke"/>
    <hyperlink ref="A21" location="Abschußliste!A1" display="Abschußliste"/>
    <hyperlink ref="A22" location="Titel!A1" display="Titel"/>
    <hyperlink ref="A23" location="'Str.Buch 2002'!A1" display="Streckenbuch / Jahr"/>
    <hyperlink ref="A24" location="Artenschlüssel!A1" display="Artenschlüssel"/>
    <hyperlink ref="A25" location="Str.meldung!A1" display="Streckenmeldung"/>
    <hyperlink ref="A26" location="'Wildvormerkliste '!A1" display="Wildvormerkliste"/>
    <hyperlink ref="A27" location="Pirschbezirke!A1" display="Pirschbezirke"/>
    <hyperlink ref="A20" location="Abschußplan!A1" display="Abschußplan"/>
    <hyperlink ref="A16" location="Wildbretpreise!A1" display="Wildpreise"/>
    <hyperlink ref="A14" location="Zahlungspflichtige!A1" display="Zahlungspflichtige"/>
    <hyperlink ref="A15" location="Rechnung!A1" display="Rechnung"/>
    <hyperlink ref="A29:B29" location="Abschussfreigabe!A1" display="Abschussfreigaben"/>
    <hyperlink ref="A23:B23" location="'Str.Buch '!A1" display="Streckenbuch / Jahr"/>
  </hyperlinks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>
    <oddHeader>&amp;C&amp;A&amp;R&amp;D&amp;L&amp;8d:\eigene dateien\beruf\reisekosten\kfz.xls</oddHeader>
    <oddFooter>&amp;R© 2002 Werner Luck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 enableFormatConditionsCalculation="0">
    <tabColor indexed="44"/>
  </sheetPr>
  <dimension ref="A1:E39"/>
  <sheetViews>
    <sheetView workbookViewId="0">
      <selection activeCell="E29" sqref="E29"/>
    </sheetView>
  </sheetViews>
  <sheetFormatPr baseColWidth="10" defaultRowHeight="12.75"/>
  <cols>
    <col min="2" max="2" width="6.28515625" style="3" customWidth="1"/>
    <col min="3" max="3" width="18.42578125" customWidth="1"/>
    <col min="4" max="4" width="13.85546875" customWidth="1"/>
    <col min="5" max="5" width="11.42578125" style="8"/>
    <col min="6" max="6" width="13.42578125" customWidth="1"/>
  </cols>
  <sheetData>
    <row r="1" spans="1:5" ht="15.75">
      <c r="A1" s="35" t="s">
        <v>66</v>
      </c>
      <c r="B1" s="36"/>
      <c r="C1" s="37"/>
    </row>
    <row r="3" spans="1:5">
      <c r="A3" s="3" t="s">
        <v>67</v>
      </c>
      <c r="B3" s="519" t="s">
        <v>319</v>
      </c>
      <c r="C3" s="3" t="s">
        <v>68</v>
      </c>
      <c r="D3" s="3" t="s">
        <v>69</v>
      </c>
      <c r="E3" s="10" t="s">
        <v>70</v>
      </c>
    </row>
    <row r="4" spans="1:5">
      <c r="A4" t="s">
        <v>5</v>
      </c>
      <c r="B4" s="10">
        <v>1</v>
      </c>
      <c r="C4" t="s">
        <v>339</v>
      </c>
      <c r="D4" s="10" t="s">
        <v>72</v>
      </c>
      <c r="E4" s="105" t="s">
        <v>73</v>
      </c>
    </row>
    <row r="5" spans="1:5">
      <c r="A5" t="s">
        <v>5</v>
      </c>
      <c r="B5" s="10">
        <v>2</v>
      </c>
      <c r="C5" t="s">
        <v>340</v>
      </c>
      <c r="D5" s="10" t="s">
        <v>74</v>
      </c>
      <c r="E5" s="105" t="s">
        <v>73</v>
      </c>
    </row>
    <row r="6" spans="1:5">
      <c r="A6" t="s">
        <v>5</v>
      </c>
      <c r="B6" s="10">
        <v>3</v>
      </c>
      <c r="C6" t="s">
        <v>336</v>
      </c>
      <c r="D6" s="10" t="s">
        <v>75</v>
      </c>
      <c r="E6" s="105" t="s">
        <v>73</v>
      </c>
    </row>
    <row r="7" spans="1:5">
      <c r="A7" t="s">
        <v>5</v>
      </c>
      <c r="B7" s="10">
        <v>4</v>
      </c>
      <c r="C7" t="s">
        <v>76</v>
      </c>
      <c r="D7" s="10" t="s">
        <v>77</v>
      </c>
      <c r="E7" s="105" t="s">
        <v>73</v>
      </c>
    </row>
    <row r="8" spans="1:5">
      <c r="A8" t="s">
        <v>5</v>
      </c>
      <c r="B8" s="10">
        <v>5</v>
      </c>
      <c r="C8" t="s">
        <v>78</v>
      </c>
      <c r="D8" s="10"/>
      <c r="E8" s="105" t="s">
        <v>79</v>
      </c>
    </row>
    <row r="9" spans="1:5">
      <c r="A9" t="s">
        <v>5</v>
      </c>
      <c r="B9" s="10">
        <v>6</v>
      </c>
      <c r="C9" t="s">
        <v>80</v>
      </c>
      <c r="D9" s="10"/>
      <c r="E9" s="105" t="s">
        <v>79</v>
      </c>
    </row>
    <row r="10" spans="1:5">
      <c r="A10" t="s">
        <v>5</v>
      </c>
      <c r="B10" s="10">
        <v>7</v>
      </c>
      <c r="C10" t="s">
        <v>81</v>
      </c>
      <c r="D10" s="10"/>
      <c r="E10" s="105" t="s">
        <v>79</v>
      </c>
    </row>
    <row r="11" spans="1:5">
      <c r="A11" t="s">
        <v>29</v>
      </c>
      <c r="B11" s="10">
        <v>8</v>
      </c>
      <c r="C11" t="s">
        <v>30</v>
      </c>
      <c r="D11" s="10"/>
      <c r="E11" s="105" t="s">
        <v>73</v>
      </c>
    </row>
    <row r="12" spans="1:5">
      <c r="A12" t="s">
        <v>29</v>
      </c>
      <c r="B12" s="10">
        <v>9</v>
      </c>
      <c r="C12" t="s">
        <v>82</v>
      </c>
      <c r="D12" s="10"/>
      <c r="E12" s="105" t="s">
        <v>73</v>
      </c>
    </row>
    <row r="13" spans="1:5">
      <c r="A13" t="s">
        <v>29</v>
      </c>
      <c r="B13" s="10">
        <v>10</v>
      </c>
      <c r="C13" t="s">
        <v>83</v>
      </c>
      <c r="D13" s="10"/>
      <c r="E13" s="105" t="s">
        <v>73</v>
      </c>
    </row>
    <row r="14" spans="1:5">
      <c r="A14" t="s">
        <v>29</v>
      </c>
      <c r="B14" s="10">
        <v>11</v>
      </c>
      <c r="C14" t="s">
        <v>84</v>
      </c>
      <c r="D14" s="10"/>
      <c r="E14" s="105" t="s">
        <v>79</v>
      </c>
    </row>
    <row r="15" spans="1:5">
      <c r="A15" t="s">
        <v>29</v>
      </c>
      <c r="B15" s="10">
        <v>12</v>
      </c>
      <c r="C15" t="s">
        <v>85</v>
      </c>
      <c r="D15" s="10"/>
      <c r="E15" s="105" t="s">
        <v>79</v>
      </c>
    </row>
    <row r="16" spans="1:5">
      <c r="A16" t="s">
        <v>29</v>
      </c>
      <c r="B16" s="10">
        <v>13</v>
      </c>
      <c r="C16" t="s">
        <v>86</v>
      </c>
      <c r="D16" s="10"/>
      <c r="E16" s="105" t="s">
        <v>79</v>
      </c>
    </row>
    <row r="17" spans="1:5">
      <c r="A17" t="s">
        <v>7</v>
      </c>
      <c r="B17" s="10">
        <v>14</v>
      </c>
      <c r="C17" t="s">
        <v>87</v>
      </c>
      <c r="D17" s="10" t="s">
        <v>72</v>
      </c>
      <c r="E17" s="105" t="s">
        <v>73</v>
      </c>
    </row>
    <row r="18" spans="1:5">
      <c r="A18" t="s">
        <v>7</v>
      </c>
      <c r="B18" s="10">
        <v>15</v>
      </c>
      <c r="C18" t="s">
        <v>88</v>
      </c>
      <c r="D18" s="10" t="s">
        <v>74</v>
      </c>
      <c r="E18" s="105" t="s">
        <v>73</v>
      </c>
    </row>
    <row r="19" spans="1:5">
      <c r="A19" t="s">
        <v>7</v>
      </c>
      <c r="B19" s="10">
        <v>16</v>
      </c>
      <c r="C19" t="s">
        <v>89</v>
      </c>
      <c r="D19" s="10" t="s">
        <v>75</v>
      </c>
      <c r="E19" s="105" t="s">
        <v>73</v>
      </c>
    </row>
    <row r="20" spans="1:5">
      <c r="A20" t="s">
        <v>7</v>
      </c>
      <c r="B20" s="10">
        <v>17</v>
      </c>
      <c r="C20" t="s">
        <v>90</v>
      </c>
      <c r="D20" s="10"/>
      <c r="E20" s="105" t="s">
        <v>79</v>
      </c>
    </row>
    <row r="21" spans="1:5">
      <c r="A21" t="s">
        <v>7</v>
      </c>
      <c r="B21" s="10">
        <v>18</v>
      </c>
      <c r="C21" t="s">
        <v>91</v>
      </c>
      <c r="D21" s="10"/>
      <c r="E21" s="105" t="s">
        <v>79</v>
      </c>
    </row>
    <row r="22" spans="1:5">
      <c r="A22" t="s">
        <v>7</v>
      </c>
      <c r="B22" s="10">
        <v>19</v>
      </c>
      <c r="C22" t="s">
        <v>92</v>
      </c>
      <c r="D22" s="10"/>
      <c r="E22" s="105" t="s">
        <v>79</v>
      </c>
    </row>
    <row r="23" spans="1:5">
      <c r="A23" t="s">
        <v>36</v>
      </c>
      <c r="B23" s="10">
        <v>20</v>
      </c>
      <c r="C23" t="s">
        <v>93</v>
      </c>
    </row>
    <row r="24" spans="1:5">
      <c r="A24" t="s">
        <v>37</v>
      </c>
      <c r="B24" s="10">
        <v>21</v>
      </c>
      <c r="C24" t="s">
        <v>94</v>
      </c>
    </row>
    <row r="25" spans="1:5">
      <c r="A25" t="s">
        <v>38</v>
      </c>
      <c r="B25" s="10">
        <v>22</v>
      </c>
      <c r="C25" t="s">
        <v>95</v>
      </c>
    </row>
    <row r="26" spans="1:5">
      <c r="A26" t="s">
        <v>39</v>
      </c>
      <c r="B26" s="10">
        <v>23</v>
      </c>
      <c r="C26" t="s">
        <v>39</v>
      </c>
    </row>
    <row r="27" spans="1:5">
      <c r="A27" t="s">
        <v>40</v>
      </c>
      <c r="B27" s="10">
        <v>24</v>
      </c>
      <c r="C27" t="s">
        <v>96</v>
      </c>
    </row>
    <row r="28" spans="1:5">
      <c r="A28" t="s">
        <v>41</v>
      </c>
      <c r="B28" s="10">
        <v>25</v>
      </c>
      <c r="C28" t="s">
        <v>97</v>
      </c>
    </row>
    <row r="29" spans="1:5">
      <c r="A29" t="s">
        <v>42</v>
      </c>
      <c r="B29" s="10">
        <v>26</v>
      </c>
      <c r="C29" t="s">
        <v>98</v>
      </c>
    </row>
    <row r="30" spans="1:5">
      <c r="A30" t="s">
        <v>99</v>
      </c>
      <c r="B30" s="10">
        <v>27</v>
      </c>
      <c r="C30" t="s">
        <v>100</v>
      </c>
    </row>
    <row r="31" spans="1:5">
      <c r="A31" t="s">
        <v>101</v>
      </c>
      <c r="B31" s="10">
        <v>28</v>
      </c>
      <c r="C31" t="s">
        <v>102</v>
      </c>
    </row>
    <row r="32" spans="1:5">
      <c r="A32" t="s">
        <v>101</v>
      </c>
      <c r="B32" s="10">
        <v>29</v>
      </c>
      <c r="C32" t="s">
        <v>103</v>
      </c>
    </row>
    <row r="33" spans="1:3">
      <c r="A33" t="s">
        <v>101</v>
      </c>
      <c r="B33" s="10">
        <v>30</v>
      </c>
      <c r="C33" t="s">
        <v>104</v>
      </c>
    </row>
    <row r="34" spans="1:3">
      <c r="A34" t="s">
        <v>105</v>
      </c>
      <c r="B34" s="10">
        <v>31</v>
      </c>
      <c r="C34" t="s">
        <v>106</v>
      </c>
    </row>
    <row r="35" spans="1:3">
      <c r="A35" t="s">
        <v>107</v>
      </c>
      <c r="B35" s="10">
        <v>32</v>
      </c>
      <c r="C35" t="s">
        <v>108</v>
      </c>
    </row>
    <row r="36" spans="1:3">
      <c r="B36" s="10">
        <v>33</v>
      </c>
    </row>
    <row r="37" spans="1:3">
      <c r="B37" s="10">
        <v>34</v>
      </c>
    </row>
    <row r="38" spans="1:3">
      <c r="B38" s="10">
        <v>35</v>
      </c>
    </row>
    <row r="39" spans="1:3">
      <c r="B39" s="10">
        <v>36</v>
      </c>
    </row>
  </sheetData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180" verticalDpi="360" r:id="rId1"/>
  <headerFooter alignWithMargins="0">
    <oddHeader>&amp;A</oddHeader>
    <oddFooter>Seite &amp;P&amp;LC:\FORST\JAGD\JAGD.XLS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 enableFormatConditionsCalculation="0">
    <tabColor indexed="11"/>
    <pageSetUpPr fitToPage="1"/>
  </sheetPr>
  <dimension ref="A1:P54"/>
  <sheetViews>
    <sheetView showGridLines="0" showRowColHeaders="0" showZeros="0" showOutlineSymbols="0" zoomScale="140" workbookViewId="0">
      <selection activeCell="Q31" sqref="Q31"/>
    </sheetView>
  </sheetViews>
  <sheetFormatPr baseColWidth="10" defaultRowHeight="12"/>
  <cols>
    <col min="1" max="1" width="1.85546875" style="22" customWidth="1"/>
    <col min="2" max="2" width="6" style="22" customWidth="1"/>
    <col min="3" max="3" width="8.140625" style="22" customWidth="1"/>
    <col min="4" max="4" width="4.42578125" style="22" customWidth="1"/>
    <col min="5" max="5" width="13" style="22" customWidth="1"/>
    <col min="6" max="6" width="5.42578125" style="22" customWidth="1"/>
    <col min="7" max="7" width="6.28515625" style="22" customWidth="1"/>
    <col min="8" max="8" width="5.5703125" style="22" customWidth="1"/>
    <col min="9" max="9" width="5.42578125" style="22" customWidth="1"/>
    <col min="10" max="11" width="5.5703125" style="22" customWidth="1"/>
    <col min="12" max="12" width="8.7109375" style="22" customWidth="1"/>
    <col min="13" max="13" width="8.5703125" style="22" customWidth="1"/>
    <col min="14" max="14" width="6.28515625" style="22" customWidth="1"/>
    <col min="15" max="15" width="6.42578125" style="22" customWidth="1"/>
    <col min="16" max="16384" width="11.42578125" style="22"/>
  </cols>
  <sheetData>
    <row r="1" spans="1:15" ht="15.75">
      <c r="B1" s="140" t="s">
        <v>268</v>
      </c>
      <c r="C1" s="141"/>
      <c r="D1" s="144" t="str">
        <f>A!C3</f>
        <v>Waldhof</v>
      </c>
      <c r="E1" s="141"/>
      <c r="F1" s="141"/>
      <c r="G1" s="141"/>
      <c r="H1" s="141"/>
      <c r="I1" s="141"/>
      <c r="J1" s="141"/>
      <c r="K1" s="141"/>
      <c r="L1" s="141"/>
      <c r="M1" s="142"/>
      <c r="N1" s="141"/>
      <c r="O1" s="143" t="s">
        <v>109</v>
      </c>
    </row>
    <row r="2" spans="1:15" ht="14.25">
      <c r="B2" s="144" t="s">
        <v>267</v>
      </c>
      <c r="C2" s="141"/>
      <c r="D2" s="144" t="str">
        <f>A!C5</f>
        <v>Vorwald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3" t="s">
        <v>110</v>
      </c>
    </row>
    <row r="3" spans="1:15" ht="12.75">
      <c r="B3" s="294" t="s">
        <v>270</v>
      </c>
      <c r="C3" s="141"/>
      <c r="D3" s="609" t="str">
        <f>A!C31</f>
        <v>2019/20</v>
      </c>
      <c r="E3" s="609"/>
      <c r="F3" s="141"/>
      <c r="G3" s="141"/>
      <c r="H3" s="141"/>
      <c r="I3" s="141"/>
      <c r="J3" s="145"/>
      <c r="K3" s="145"/>
      <c r="L3" s="145"/>
      <c r="M3" s="145"/>
      <c r="N3" s="145"/>
      <c r="O3" s="142"/>
    </row>
    <row r="4" spans="1:15">
      <c r="B4" s="146"/>
      <c r="C4" s="141"/>
      <c r="D4" s="141"/>
      <c r="E4" s="141"/>
      <c r="F4" s="141"/>
      <c r="G4" s="141"/>
      <c r="H4" s="141"/>
      <c r="I4" s="141"/>
      <c r="J4" s="147" t="s">
        <v>111</v>
      </c>
      <c r="K4" s="142"/>
      <c r="L4" s="142"/>
      <c r="M4" s="142" t="s">
        <v>112</v>
      </c>
      <c r="N4" s="142"/>
      <c r="O4" s="142"/>
    </row>
    <row r="5" spans="1:15" ht="18">
      <c r="B5" s="148" t="s">
        <v>113</v>
      </c>
      <c r="C5" s="141"/>
      <c r="D5" s="141"/>
      <c r="E5" s="141"/>
      <c r="F5" s="148">
        <v>1</v>
      </c>
      <c r="G5" s="571" t="s">
        <v>404</v>
      </c>
      <c r="H5" s="141"/>
      <c r="I5" s="141"/>
      <c r="J5" s="142" t="s">
        <v>114</v>
      </c>
      <c r="K5" s="142"/>
      <c r="L5" s="142"/>
      <c r="M5" s="142" t="s">
        <v>115</v>
      </c>
      <c r="N5" s="142"/>
      <c r="O5" s="142"/>
    </row>
    <row r="6" spans="1:15" ht="12" customHeight="1">
      <c r="B6" s="149"/>
      <c r="C6" s="141"/>
      <c r="D6" s="141"/>
      <c r="E6" s="141"/>
      <c r="F6" s="141"/>
      <c r="G6" s="141"/>
      <c r="H6" s="141"/>
      <c r="I6" s="141"/>
      <c r="J6" s="142" t="s">
        <v>116</v>
      </c>
      <c r="K6" s="142"/>
      <c r="L6" s="142"/>
      <c r="M6" s="142" t="s">
        <v>117</v>
      </c>
      <c r="N6" s="142"/>
      <c r="O6" s="142"/>
    </row>
    <row r="7" spans="1:15" ht="12.75" customHeight="1">
      <c r="B7" s="141"/>
      <c r="C7" s="141"/>
      <c r="D7" s="141"/>
      <c r="E7" s="141"/>
      <c r="F7" s="141"/>
      <c r="G7" s="141"/>
      <c r="H7" s="141"/>
      <c r="I7" s="141"/>
      <c r="J7" s="142" t="s">
        <v>118</v>
      </c>
      <c r="K7" s="142"/>
      <c r="L7" s="142"/>
      <c r="M7" s="142" t="s">
        <v>119</v>
      </c>
      <c r="N7" s="142"/>
      <c r="O7" s="142"/>
    </row>
    <row r="8" spans="1:15" ht="13.5" customHeight="1">
      <c r="B8" s="145"/>
      <c r="C8" s="145"/>
      <c r="D8" s="145"/>
      <c r="E8" s="145"/>
      <c r="F8" s="145"/>
      <c r="G8" s="145"/>
      <c r="H8" s="145"/>
      <c r="I8" s="145"/>
      <c r="J8" s="142" t="s">
        <v>120</v>
      </c>
      <c r="K8" s="142"/>
      <c r="L8" s="142"/>
      <c r="M8" s="142" t="s">
        <v>121</v>
      </c>
      <c r="N8" s="142"/>
      <c r="O8" s="145"/>
    </row>
    <row r="9" spans="1:15" ht="15" customHeight="1">
      <c r="B9" s="150" t="s">
        <v>122</v>
      </c>
      <c r="C9" s="151"/>
      <c r="D9" s="151"/>
      <c r="E9" s="151"/>
      <c r="F9" s="151"/>
      <c r="G9" s="151"/>
      <c r="H9" s="151"/>
      <c r="I9" s="151"/>
      <c r="J9" s="152"/>
      <c r="K9" s="152"/>
      <c r="L9" s="152"/>
      <c r="M9" s="153"/>
      <c r="N9" s="152"/>
      <c r="O9" s="272"/>
    </row>
    <row r="10" spans="1:15" ht="15" customHeight="1">
      <c r="B10" s="233" t="s">
        <v>54</v>
      </c>
      <c r="C10" s="233" t="s">
        <v>123</v>
      </c>
      <c r="D10" s="234" t="s">
        <v>124</v>
      </c>
      <c r="E10" s="234" t="s">
        <v>57</v>
      </c>
      <c r="F10" s="235" t="s">
        <v>125</v>
      </c>
      <c r="G10" s="236" t="s">
        <v>126</v>
      </c>
      <c r="H10" s="236"/>
      <c r="I10" s="236"/>
      <c r="J10" s="237"/>
      <c r="K10" s="238" t="s">
        <v>127</v>
      </c>
      <c r="L10" s="235" t="s">
        <v>128</v>
      </c>
      <c r="M10" s="238" t="s">
        <v>129</v>
      </c>
      <c r="N10" s="235" t="s">
        <v>130</v>
      </c>
      <c r="O10" s="239" t="s">
        <v>131</v>
      </c>
    </row>
    <row r="11" spans="1:15" ht="15" customHeight="1">
      <c r="B11" s="240" t="s">
        <v>132</v>
      </c>
      <c r="C11" s="241"/>
      <c r="D11" s="242"/>
      <c r="E11" s="242" t="s">
        <v>70</v>
      </c>
      <c r="F11" s="243" t="s">
        <v>133</v>
      </c>
      <c r="G11" s="244"/>
      <c r="H11" s="244"/>
      <c r="I11" s="244"/>
      <c r="J11" s="245"/>
      <c r="K11" s="246" t="s">
        <v>134</v>
      </c>
      <c r="L11" s="243" t="s">
        <v>135</v>
      </c>
      <c r="M11" s="246" t="s">
        <v>136</v>
      </c>
      <c r="N11" s="243" t="s">
        <v>137</v>
      </c>
      <c r="O11" s="247"/>
    </row>
    <row r="12" spans="1:15" ht="15" customHeight="1">
      <c r="B12" s="248"/>
      <c r="C12" s="244"/>
      <c r="D12" s="242"/>
      <c r="E12" s="242" t="s">
        <v>138</v>
      </c>
      <c r="F12" s="243" t="s">
        <v>58</v>
      </c>
      <c r="G12" s="244"/>
      <c r="H12" s="244"/>
      <c r="I12" s="244"/>
      <c r="J12" s="245"/>
      <c r="K12" s="246"/>
      <c r="L12" s="243" t="s">
        <v>139</v>
      </c>
      <c r="M12" s="246" t="s">
        <v>140</v>
      </c>
      <c r="N12" s="243" t="s">
        <v>141</v>
      </c>
      <c r="O12" s="247"/>
    </row>
    <row r="13" spans="1:15" ht="15" customHeight="1">
      <c r="A13" s="503"/>
      <c r="B13" s="47" t="s">
        <v>382</v>
      </c>
      <c r="C13" s="23" t="s">
        <v>381</v>
      </c>
      <c r="D13" s="28">
        <v>1</v>
      </c>
      <c r="E13" s="23" t="s">
        <v>383</v>
      </c>
      <c r="F13" s="27"/>
      <c r="G13" s="507" t="s">
        <v>405</v>
      </c>
      <c r="H13" s="506"/>
      <c r="I13" s="26"/>
      <c r="J13" s="26"/>
      <c r="K13" s="28" t="s">
        <v>384</v>
      </c>
      <c r="L13" s="23"/>
      <c r="M13" s="23"/>
      <c r="N13" s="23"/>
      <c r="O13" s="23"/>
    </row>
    <row r="14" spans="1:15" ht="15" customHeight="1">
      <c r="A14" s="503"/>
      <c r="B14" s="23"/>
      <c r="C14" s="23"/>
      <c r="D14" s="28"/>
      <c r="E14" s="23"/>
      <c r="F14" s="505"/>
      <c r="G14" s="91"/>
      <c r="H14" s="26"/>
      <c r="I14" s="26"/>
      <c r="J14" s="26"/>
      <c r="K14" s="28"/>
      <c r="L14" s="23"/>
      <c r="M14" s="23"/>
      <c r="N14" s="23"/>
      <c r="O14" s="23"/>
    </row>
    <row r="15" spans="1:15" ht="15" customHeight="1">
      <c r="A15" s="503"/>
      <c r="B15" s="23"/>
      <c r="C15" s="23"/>
      <c r="D15" s="28"/>
      <c r="E15" s="23"/>
      <c r="F15" s="27"/>
      <c r="G15" s="96"/>
      <c r="H15" s="96"/>
      <c r="I15" s="26"/>
      <c r="J15" s="26"/>
      <c r="K15" s="28"/>
      <c r="L15" s="23"/>
      <c r="M15" s="23"/>
      <c r="N15" s="23"/>
      <c r="O15" s="23"/>
    </row>
    <row r="16" spans="1:15" ht="15" customHeight="1">
      <c r="A16" s="503"/>
      <c r="B16" s="23"/>
      <c r="C16" s="23"/>
      <c r="D16" s="28"/>
      <c r="E16" s="23"/>
      <c r="F16" s="27"/>
      <c r="G16" s="26"/>
      <c r="H16" s="26"/>
      <c r="I16" s="26"/>
      <c r="J16" s="26"/>
      <c r="K16" s="28"/>
      <c r="L16" s="23"/>
      <c r="M16" s="23"/>
      <c r="N16" s="23"/>
      <c r="O16" s="23"/>
    </row>
    <row r="17" spans="1:15" ht="15" customHeight="1">
      <c r="A17" s="503"/>
      <c r="B17" s="23"/>
      <c r="C17" s="23"/>
      <c r="D17" s="28"/>
      <c r="E17" s="23"/>
      <c r="F17" s="27"/>
      <c r="G17" s="26"/>
      <c r="H17" s="26"/>
      <c r="I17" s="26"/>
      <c r="J17" s="26"/>
      <c r="K17" s="28"/>
      <c r="L17" s="23"/>
      <c r="M17" s="23"/>
      <c r="N17" s="23"/>
      <c r="O17" s="23"/>
    </row>
    <row r="18" spans="1:15" ht="15" customHeight="1">
      <c r="A18" s="503"/>
      <c r="B18" s="23"/>
      <c r="C18" s="23"/>
      <c r="D18" s="28"/>
      <c r="E18" s="23"/>
      <c r="F18" s="27"/>
      <c r="G18" s="26"/>
      <c r="H18" s="26"/>
      <c r="I18" s="26"/>
      <c r="J18" s="26"/>
      <c r="K18" s="28"/>
      <c r="L18" s="23"/>
      <c r="M18" s="23"/>
      <c r="N18" s="23"/>
      <c r="O18" s="23"/>
    </row>
    <row r="19" spans="1:15" ht="15" customHeight="1">
      <c r="A19" s="503"/>
      <c r="B19" s="23"/>
      <c r="C19" s="23"/>
      <c r="D19" s="28"/>
      <c r="E19" s="23"/>
      <c r="F19" s="27"/>
      <c r="G19" s="26"/>
      <c r="H19" s="26"/>
      <c r="I19" s="26"/>
      <c r="J19" s="26"/>
      <c r="K19" s="28"/>
      <c r="L19" s="23"/>
      <c r="M19" s="23"/>
      <c r="N19" s="23"/>
      <c r="O19" s="23"/>
    </row>
    <row r="20" spans="1:15" ht="15" customHeight="1" thickBot="1">
      <c r="A20" s="503"/>
      <c r="B20" s="23"/>
      <c r="C20" s="23"/>
      <c r="D20" s="28"/>
      <c r="E20" s="23"/>
      <c r="F20" s="27"/>
      <c r="G20" s="26"/>
      <c r="H20" s="26"/>
      <c r="I20" s="26"/>
      <c r="J20" s="26"/>
      <c r="K20" s="28"/>
      <c r="L20" s="23"/>
      <c r="M20" s="23"/>
      <c r="N20" s="23"/>
      <c r="O20" s="23"/>
    </row>
    <row r="21" spans="1:15" ht="15" customHeight="1">
      <c r="A21" s="503"/>
      <c r="B21" s="85" t="s">
        <v>142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7"/>
    </row>
    <row r="22" spans="1:15" ht="15" customHeight="1" thickBot="1">
      <c r="A22" s="503"/>
      <c r="B22" s="88" t="s">
        <v>4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</row>
    <row r="23" spans="1:15" ht="15" customHeight="1">
      <c r="A23" s="503"/>
      <c r="B23" s="154" t="s">
        <v>143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 customHeight="1">
      <c r="A24" s="503"/>
      <c r="B24" s="235" t="s">
        <v>124</v>
      </c>
      <c r="C24" s="236" t="s">
        <v>57</v>
      </c>
      <c r="D24" s="236"/>
      <c r="E24" s="249"/>
      <c r="F24" s="250"/>
      <c r="G24" s="250"/>
      <c r="H24" s="251"/>
      <c r="I24" s="252" t="s">
        <v>144</v>
      </c>
      <c r="J24" s="252"/>
      <c r="K24" s="252"/>
      <c r="L24" s="252"/>
      <c r="M24" s="235" t="s">
        <v>145</v>
      </c>
      <c r="N24" s="252" t="s">
        <v>146</v>
      </c>
      <c r="O24" s="253"/>
    </row>
    <row r="25" spans="1:15" ht="15" customHeight="1">
      <c r="A25" s="503"/>
      <c r="B25" s="254"/>
      <c r="C25" s="241" t="s">
        <v>70</v>
      </c>
      <c r="D25" s="241"/>
      <c r="E25" s="240" t="s">
        <v>59</v>
      </c>
      <c r="F25" s="241"/>
      <c r="G25" s="241"/>
      <c r="H25" s="243" t="s">
        <v>125</v>
      </c>
      <c r="I25" s="246"/>
      <c r="J25" s="243"/>
      <c r="K25" s="255">
        <v>0.09</v>
      </c>
      <c r="L25" s="243" t="s">
        <v>147</v>
      </c>
      <c r="M25" s="243" t="s">
        <v>148</v>
      </c>
      <c r="N25" s="246" t="s">
        <v>149</v>
      </c>
      <c r="O25" s="243" t="s">
        <v>150</v>
      </c>
    </row>
    <row r="26" spans="1:15" ht="15" customHeight="1">
      <c r="A26" s="503"/>
      <c r="B26" s="254"/>
      <c r="C26" s="241"/>
      <c r="D26" s="241"/>
      <c r="E26" s="240" t="s">
        <v>151</v>
      </c>
      <c r="F26" s="241"/>
      <c r="G26" s="241"/>
      <c r="H26" s="243" t="s">
        <v>133</v>
      </c>
      <c r="I26" s="256" t="s">
        <v>152</v>
      </c>
      <c r="J26" s="257" t="s">
        <v>153</v>
      </c>
      <c r="K26" s="256" t="s">
        <v>154</v>
      </c>
      <c r="L26" s="257" t="s">
        <v>155</v>
      </c>
      <c r="M26" s="257"/>
      <c r="N26" s="246" t="s">
        <v>137</v>
      </c>
      <c r="O26" s="254"/>
    </row>
    <row r="27" spans="1:15" ht="15" customHeight="1">
      <c r="A27" s="503"/>
      <c r="B27" s="258"/>
      <c r="C27" s="259"/>
      <c r="D27" s="259"/>
      <c r="E27" s="260"/>
      <c r="F27" s="259"/>
      <c r="G27" s="259"/>
      <c r="H27" s="257" t="s">
        <v>58</v>
      </c>
      <c r="I27" s="259" t="s">
        <v>197</v>
      </c>
      <c r="J27" s="259"/>
      <c r="K27" s="259"/>
      <c r="L27" s="259"/>
      <c r="M27" s="261"/>
      <c r="N27" s="262"/>
      <c r="O27" s="258"/>
    </row>
    <row r="28" spans="1:15" ht="15" customHeight="1">
      <c r="A28" s="503"/>
      <c r="B28" s="502">
        <v>1</v>
      </c>
      <c r="C28" s="91" t="s">
        <v>325</v>
      </c>
      <c r="D28" s="92"/>
      <c r="E28" s="506"/>
      <c r="F28" s="506"/>
      <c r="G28" s="92"/>
      <c r="H28" s="504"/>
      <c r="I28" s="23"/>
      <c r="J28" s="26"/>
      <c r="K28" s="23"/>
      <c r="L28" s="26"/>
      <c r="M28" s="23"/>
      <c r="N28" s="23"/>
      <c r="O28" s="92"/>
    </row>
    <row r="29" spans="1:15" ht="15" customHeight="1">
      <c r="A29" s="503"/>
      <c r="B29" s="502"/>
      <c r="C29" s="91"/>
      <c r="D29" s="26"/>
      <c r="E29" s="634"/>
      <c r="F29" s="506"/>
      <c r="G29" s="635"/>
      <c r="H29" s="504"/>
      <c r="I29" s="23"/>
      <c r="J29" s="26"/>
      <c r="K29" s="23"/>
      <c r="L29" s="26"/>
      <c r="M29" s="23"/>
      <c r="N29" s="23"/>
      <c r="O29" s="92"/>
    </row>
    <row r="30" spans="1:15" ht="15" customHeight="1">
      <c r="A30" s="503"/>
      <c r="B30" s="502"/>
      <c r="C30" s="91"/>
      <c r="D30" s="26"/>
      <c r="E30" s="91"/>
      <c r="F30" s="26"/>
      <c r="G30" s="92"/>
      <c r="H30" s="504"/>
      <c r="I30" s="23"/>
      <c r="J30" s="26"/>
      <c r="K30" s="23"/>
      <c r="L30" s="26"/>
      <c r="M30" s="23"/>
      <c r="N30" s="23"/>
      <c r="O30" s="92"/>
    </row>
    <row r="31" spans="1:15" ht="15" customHeight="1">
      <c r="A31" s="503"/>
      <c r="B31" s="502"/>
      <c r="C31" s="91"/>
      <c r="D31" s="92"/>
      <c r="E31" s="96"/>
      <c r="F31" s="96"/>
      <c r="G31" s="636"/>
      <c r="H31" s="504"/>
      <c r="I31" s="23"/>
      <c r="J31" s="26"/>
      <c r="K31" s="23"/>
      <c r="L31" s="26"/>
      <c r="M31" s="23"/>
      <c r="N31" s="23"/>
      <c r="O31" s="92"/>
    </row>
    <row r="32" spans="1:15" ht="15" customHeight="1">
      <c r="A32" s="503"/>
      <c r="B32" s="502"/>
      <c r="C32" s="91"/>
      <c r="D32" s="92"/>
      <c r="E32" s="26"/>
      <c r="F32" s="26"/>
      <c r="G32" s="92"/>
      <c r="H32" s="504"/>
      <c r="I32" s="23"/>
      <c r="J32" s="26"/>
      <c r="K32" s="23"/>
      <c r="L32" s="26"/>
      <c r="M32" s="23"/>
      <c r="N32" s="23"/>
      <c r="O32" s="92"/>
    </row>
    <row r="33" spans="1:16" ht="15" customHeight="1">
      <c r="A33" s="503"/>
      <c r="B33" s="502"/>
      <c r="C33" s="91"/>
      <c r="D33" s="92"/>
      <c r="E33" s="26"/>
      <c r="F33" s="26"/>
      <c r="G33" s="92"/>
      <c r="H33" s="504"/>
      <c r="I33" s="23"/>
      <c r="J33" s="26"/>
      <c r="K33" s="23"/>
      <c r="L33" s="26"/>
      <c r="M33" s="23"/>
      <c r="N33" s="23"/>
      <c r="O33" s="92"/>
    </row>
    <row r="34" spans="1:16" ht="15" customHeight="1">
      <c r="A34" s="503"/>
      <c r="B34" s="502"/>
      <c r="C34" s="91"/>
      <c r="D34" s="92"/>
      <c r="E34" s="26"/>
      <c r="F34" s="26"/>
      <c r="G34" s="92"/>
      <c r="H34" s="504"/>
      <c r="I34" s="23"/>
      <c r="J34" s="26"/>
      <c r="K34" s="23"/>
      <c r="L34" s="26"/>
      <c r="M34" s="23"/>
      <c r="N34" s="23"/>
      <c r="O34" s="92"/>
    </row>
    <row r="35" spans="1:16" ht="15" customHeight="1" thickBot="1">
      <c r="A35" s="503"/>
      <c r="B35" s="502"/>
      <c r="C35" s="91"/>
      <c r="D35" s="92"/>
      <c r="E35" s="26"/>
      <c r="F35" s="26"/>
      <c r="G35" s="92"/>
      <c r="H35" s="504"/>
      <c r="I35" s="23"/>
      <c r="J35" s="26"/>
      <c r="K35" s="23"/>
      <c r="L35" s="26"/>
      <c r="M35" s="23"/>
      <c r="N35" s="23"/>
      <c r="O35" s="92"/>
    </row>
    <row r="36" spans="1:16" ht="15" customHeight="1">
      <c r="A36" s="503"/>
      <c r="B36" s="85" t="s">
        <v>142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  <c r="P36"/>
    </row>
    <row r="37" spans="1:16" ht="15" customHeight="1" thickBot="1">
      <c r="A37" s="503"/>
      <c r="B37" s="88" t="s">
        <v>4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/>
    </row>
    <row r="38" spans="1:16" ht="15" customHeight="1">
      <c r="A38" s="503"/>
      <c r="B38" s="154" t="s">
        <v>156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</row>
    <row r="39" spans="1:16" ht="15" customHeight="1">
      <c r="A39" s="503"/>
      <c r="B39" s="263" t="s">
        <v>157</v>
      </c>
      <c r="C39" s="252"/>
      <c r="D39" s="252"/>
      <c r="E39" s="253"/>
      <c r="F39" s="263" t="s">
        <v>158</v>
      </c>
      <c r="G39" s="252"/>
      <c r="H39" s="252"/>
      <c r="I39" s="252"/>
      <c r="J39" s="252"/>
      <c r="K39" s="252"/>
      <c r="L39" s="253"/>
      <c r="M39" s="265" t="s">
        <v>197</v>
      </c>
      <c r="N39" s="263" t="s">
        <v>159</v>
      </c>
      <c r="O39" s="264"/>
    </row>
    <row r="40" spans="1:16" ht="15" customHeight="1">
      <c r="A40" s="503"/>
      <c r="B40" s="91" t="s">
        <v>345</v>
      </c>
      <c r="C40" s="26"/>
      <c r="D40" s="26"/>
      <c r="E40" s="92"/>
      <c r="F40" s="91"/>
      <c r="G40" s="26"/>
      <c r="H40" s="26"/>
      <c r="I40" s="26"/>
      <c r="J40" s="26"/>
      <c r="K40" s="26"/>
      <c r="L40" s="92"/>
      <c r="M40" s="23"/>
      <c r="N40" s="91"/>
      <c r="O40" s="92"/>
    </row>
    <row r="41" spans="1:16" ht="15" customHeight="1">
      <c r="A41" s="503"/>
      <c r="B41" s="91"/>
      <c r="C41" s="26"/>
      <c r="D41" s="26"/>
      <c r="E41" s="92"/>
      <c r="F41" s="91"/>
      <c r="G41" s="26"/>
      <c r="H41" s="26"/>
      <c r="I41" s="26"/>
      <c r="J41" s="26"/>
      <c r="K41" s="26"/>
      <c r="L41" s="92"/>
      <c r="M41" s="23"/>
      <c r="N41" s="91"/>
      <c r="O41" s="92"/>
    </row>
    <row r="42" spans="1:16" ht="15" customHeight="1">
      <c r="A42" s="503"/>
      <c r="B42" s="91"/>
      <c r="C42" s="26"/>
      <c r="D42" s="26"/>
      <c r="E42" s="92"/>
      <c r="F42" s="91"/>
      <c r="G42" s="26"/>
      <c r="H42" s="26"/>
      <c r="I42" s="26"/>
      <c r="J42" s="26"/>
      <c r="K42" s="26"/>
      <c r="L42" s="92"/>
      <c r="M42" s="23"/>
      <c r="N42" s="91"/>
      <c r="O42" s="92"/>
    </row>
    <row r="43" spans="1:16" ht="15" customHeight="1">
      <c r="A43" s="503"/>
      <c r="B43" s="91"/>
      <c r="C43" s="26"/>
      <c r="D43" s="26"/>
      <c r="E43" s="92"/>
      <c r="F43" s="91"/>
      <c r="G43" s="26"/>
      <c r="H43" s="26"/>
      <c r="I43" s="26"/>
      <c r="J43" s="26"/>
      <c r="K43" s="26"/>
      <c r="L43" s="92"/>
      <c r="M43" s="23"/>
      <c r="N43" s="91"/>
      <c r="O43" s="92"/>
    </row>
    <row r="44" spans="1:16" ht="15" customHeight="1">
      <c r="A44" s="503"/>
      <c r="B44" s="91"/>
      <c r="C44" s="26"/>
      <c r="D44" s="26"/>
      <c r="E44" s="92"/>
      <c r="F44" s="91"/>
      <c r="G44" s="26"/>
      <c r="H44" s="26"/>
      <c r="I44" s="26"/>
      <c r="J44" s="26"/>
      <c r="K44" s="26"/>
      <c r="L44" s="92"/>
      <c r="M44" s="23"/>
      <c r="N44" s="91"/>
      <c r="O44" s="92"/>
    </row>
    <row r="46" spans="1:16">
      <c r="B46" s="93" t="s">
        <v>160</v>
      </c>
      <c r="C46" s="94"/>
      <c r="D46" s="94"/>
      <c r="E46" s="94"/>
      <c r="L46" s="93" t="s">
        <v>161</v>
      </c>
      <c r="M46" s="93"/>
      <c r="N46" s="93"/>
      <c r="O46" s="93"/>
    </row>
    <row r="47" spans="1:16" ht="12.75">
      <c r="B47"/>
      <c r="C47" s="5"/>
      <c r="D47" s="5"/>
      <c r="E47" s="5"/>
      <c r="F47"/>
      <c r="G47"/>
      <c r="H47"/>
      <c r="I47"/>
      <c r="J47"/>
      <c r="K47"/>
      <c r="L47" s="93" t="s">
        <v>162</v>
      </c>
      <c r="M47" s="93"/>
      <c r="N47" s="93"/>
      <c r="O47" s="93"/>
    </row>
    <row r="48" spans="1:16" ht="12.75">
      <c r="B48"/>
      <c r="C48" s="5"/>
      <c r="D48" s="5"/>
      <c r="E48" s="5"/>
      <c r="F48"/>
      <c r="G48"/>
      <c r="H48"/>
      <c r="I48"/>
      <c r="J48"/>
      <c r="K48"/>
      <c r="L48"/>
      <c r="M48"/>
      <c r="N48"/>
      <c r="O48"/>
    </row>
    <row r="49" spans="2:15" ht="12.75">
      <c r="B49" s="22" t="s">
        <v>163</v>
      </c>
      <c r="C49" s="33"/>
      <c r="D49" s="33" t="s">
        <v>164</v>
      </c>
      <c r="E49" s="33"/>
      <c r="F49" s="33"/>
      <c r="G49" s="33"/>
      <c r="H49" s="33"/>
      <c r="I49" s="33"/>
      <c r="J49" s="33"/>
      <c r="K49" s="33"/>
      <c r="L49" s="5"/>
      <c r="M49" s="5"/>
      <c r="N49" s="5"/>
      <c r="O49" s="5"/>
    </row>
    <row r="50" spans="2:15">
      <c r="B50" s="22" t="s">
        <v>165</v>
      </c>
      <c r="C50" s="33" t="s">
        <v>280</v>
      </c>
      <c r="D50" s="22" t="s">
        <v>164</v>
      </c>
      <c r="E50" s="95">
        <f ca="1">TODAY()</f>
        <v>43629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2:15">
      <c r="B51" s="22" t="s">
        <v>166</v>
      </c>
      <c r="C51" s="33"/>
      <c r="D51" s="22" t="s">
        <v>164</v>
      </c>
      <c r="E51" s="33"/>
      <c r="F51" s="33"/>
      <c r="G51" s="96"/>
      <c r="H51" s="96"/>
      <c r="I51" s="96"/>
      <c r="J51" s="96"/>
      <c r="K51" s="33"/>
      <c r="L51" s="96"/>
      <c r="M51" s="96"/>
      <c r="N51" s="96"/>
      <c r="O51" s="96"/>
    </row>
    <row r="52" spans="2:15">
      <c r="C52" s="33"/>
      <c r="G52" s="9" t="s">
        <v>167</v>
      </c>
      <c r="L52" s="97" t="s">
        <v>168</v>
      </c>
      <c r="M52" s="93"/>
      <c r="N52" s="93"/>
      <c r="O52" s="93"/>
    </row>
    <row r="54" spans="2:15">
      <c r="B54" s="22" t="s">
        <v>169</v>
      </c>
    </row>
  </sheetData>
  <mergeCells count="1">
    <mergeCell ref="D3:E3"/>
  </mergeCells>
  <phoneticPr fontId="0" type="noConversion"/>
  <printOptions horizontalCentered="1" gridLinesSet="0"/>
  <pageMargins left="0.59055118110236227" right="0.39370078740157483" top="0.39370078740157483" bottom="0.39370078740157483" header="0.51181102362204722" footer="0.51181102362204722"/>
  <pageSetup paperSize="9" scale="93" orientation="portrait" horizontalDpi="360" verticalDpi="36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print="0" autoFill="0" autoLine="0" autoPict="0">
                <anchor moveWithCells="1">
                  <from>
                    <xdr:col>7</xdr:col>
                    <xdr:colOff>85725</xdr:colOff>
                    <xdr:row>3</xdr:row>
                    <xdr:rowOff>28575</xdr:rowOff>
                  </from>
                  <to>
                    <xdr:col>8</xdr:col>
                    <xdr:colOff>76200</xdr:colOff>
                    <xdr:row>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Q53"/>
  <sheetViews>
    <sheetView showZeros="0" workbookViewId="0">
      <pane ySplit="4" topLeftCell="A5" activePane="bottomLeft" state="frozen"/>
      <selection pane="bottomLeft"/>
    </sheetView>
  </sheetViews>
  <sheetFormatPr baseColWidth="10" defaultRowHeight="12.75"/>
  <cols>
    <col min="1" max="1" width="6.28515625" style="8" customWidth="1"/>
    <col min="2" max="2" width="13" customWidth="1"/>
    <col min="3" max="3" width="12.42578125" customWidth="1"/>
    <col min="4" max="4" width="22.28515625" style="509" customWidth="1"/>
    <col min="5" max="5" width="6.28515625" style="512" customWidth="1"/>
    <col min="6" max="6" width="16.85546875" style="512" customWidth="1"/>
    <col min="7" max="8" width="8.7109375" style="509" customWidth="1"/>
    <col min="9" max="9" width="11.42578125" style="512"/>
    <col min="10" max="10" width="6.140625" style="512" customWidth="1"/>
    <col min="11" max="11" width="5.5703125" customWidth="1"/>
    <col min="12" max="12" width="6.28515625" style="514" customWidth="1"/>
    <col min="13" max="13" width="7.28515625" style="514" customWidth="1"/>
    <col min="14" max="14" width="13.140625" style="511" bestFit="1" customWidth="1"/>
    <col min="15" max="15" width="11" style="511" customWidth="1"/>
    <col min="16" max="16" width="13.5703125" style="511" bestFit="1" customWidth="1"/>
    <col min="17" max="17" width="12.28515625" style="511" bestFit="1" customWidth="1"/>
  </cols>
  <sheetData>
    <row r="1" spans="1:17" ht="25.5">
      <c r="A1" s="515" t="s">
        <v>243</v>
      </c>
      <c r="D1" s="518" t="str">
        <f>A!C5</f>
        <v>Vorwald</v>
      </c>
    </row>
    <row r="2" spans="1:17" ht="18">
      <c r="A2" s="516" t="s">
        <v>256</v>
      </c>
      <c r="C2" s="508" t="str">
        <f>A!C31</f>
        <v>2019/20</v>
      </c>
      <c r="E2" s="522" t="s">
        <v>375</v>
      </c>
    </row>
    <row r="3" spans="1:17" ht="27">
      <c r="A3" s="517" t="s">
        <v>363</v>
      </c>
      <c r="F3" s="572">
        <f>SUM(Q5:Q100)</f>
        <v>0</v>
      </c>
      <c r="G3" s="509" t="s">
        <v>376</v>
      </c>
    </row>
    <row r="4" spans="1:17">
      <c r="A4" s="430" t="s">
        <v>364</v>
      </c>
      <c r="B4" s="519" t="s">
        <v>171</v>
      </c>
      <c r="C4" s="519" t="s">
        <v>172</v>
      </c>
      <c r="D4" s="428" t="s">
        <v>365</v>
      </c>
      <c r="E4" s="520" t="s">
        <v>366</v>
      </c>
      <c r="F4" s="520" t="s">
        <v>280</v>
      </c>
      <c r="G4" s="428" t="s">
        <v>367</v>
      </c>
      <c r="H4" s="428" t="s">
        <v>368</v>
      </c>
      <c r="I4" s="520" t="s">
        <v>57</v>
      </c>
      <c r="J4" s="428" t="s">
        <v>138</v>
      </c>
      <c r="K4" s="430" t="s">
        <v>369</v>
      </c>
      <c r="L4" s="520" t="s">
        <v>380</v>
      </c>
      <c r="M4" s="525" t="s">
        <v>370</v>
      </c>
      <c r="N4" s="521" t="s">
        <v>371</v>
      </c>
      <c r="O4" s="521" t="s">
        <v>372</v>
      </c>
      <c r="P4" s="521" t="s">
        <v>373</v>
      </c>
      <c r="Q4" s="521" t="s">
        <v>374</v>
      </c>
    </row>
    <row r="5" spans="1:17">
      <c r="G5" s="510"/>
      <c r="H5" s="510"/>
      <c r="K5" s="514"/>
    </row>
    <row r="6" spans="1:17">
      <c r="K6" s="513"/>
    </row>
    <row r="7" spans="1:17">
      <c r="K7" s="513"/>
    </row>
    <row r="8" spans="1:17">
      <c r="G8" s="510"/>
      <c r="H8" s="510"/>
      <c r="K8" s="514"/>
    </row>
    <row r="9" spans="1:17">
      <c r="K9" s="513"/>
    </row>
    <row r="10" spans="1:17">
      <c r="K10" s="513"/>
    </row>
    <row r="11" spans="1:17">
      <c r="G11" s="510"/>
      <c r="H11" s="510"/>
      <c r="K11" s="514"/>
    </row>
    <row r="12" spans="1:17">
      <c r="K12" s="513"/>
    </row>
    <row r="13" spans="1:17">
      <c r="K13" s="513"/>
    </row>
    <row r="14" spans="1:17">
      <c r="B14" s="523"/>
      <c r="C14" s="523"/>
      <c r="G14" s="510"/>
      <c r="H14" s="510"/>
      <c r="K14" s="514"/>
    </row>
    <row r="15" spans="1:17">
      <c r="B15" s="524"/>
      <c r="K15" s="513"/>
    </row>
    <row r="16" spans="1:17">
      <c r="K16" s="513"/>
    </row>
    <row r="17" spans="3:11">
      <c r="C17" s="509"/>
      <c r="G17" s="510"/>
      <c r="H17" s="510"/>
      <c r="K17" s="514"/>
    </row>
    <row r="18" spans="3:11">
      <c r="G18" s="510"/>
      <c r="H18" s="510"/>
      <c r="K18" s="513"/>
    </row>
    <row r="19" spans="3:11">
      <c r="G19" s="510"/>
      <c r="H19" s="510"/>
      <c r="K19" s="513"/>
    </row>
    <row r="20" spans="3:11">
      <c r="G20" s="510"/>
      <c r="H20" s="510"/>
      <c r="K20" s="513"/>
    </row>
    <row r="21" spans="3:11">
      <c r="G21" s="510"/>
      <c r="H21" s="510"/>
      <c r="K21" s="514"/>
    </row>
    <row r="22" spans="3:11">
      <c r="G22" s="510"/>
      <c r="H22" s="510"/>
      <c r="K22" s="514"/>
    </row>
    <row r="23" spans="3:11">
      <c r="F23" s="509"/>
      <c r="G23" s="510"/>
      <c r="H23" s="510"/>
      <c r="K23" s="513"/>
    </row>
    <row r="24" spans="3:11">
      <c r="G24" s="510"/>
      <c r="H24" s="510"/>
      <c r="K24" s="513"/>
    </row>
    <row r="25" spans="3:11">
      <c r="G25" s="510"/>
      <c r="H25" s="510"/>
      <c r="K25" s="513"/>
    </row>
    <row r="26" spans="3:11">
      <c r="G26" s="510"/>
      <c r="H26" s="510"/>
      <c r="K26" s="514"/>
    </row>
    <row r="27" spans="3:11">
      <c r="G27" s="510"/>
      <c r="H27" s="510"/>
      <c r="K27" s="514"/>
    </row>
    <row r="28" spans="3:11">
      <c r="G28" s="510"/>
      <c r="H28" s="510"/>
      <c r="K28" s="513"/>
    </row>
    <row r="29" spans="3:11">
      <c r="K29" s="513"/>
    </row>
    <row r="30" spans="3:11">
      <c r="K30" s="513"/>
    </row>
    <row r="31" spans="3:11">
      <c r="G31" s="510"/>
      <c r="H31" s="510"/>
      <c r="K31" s="514"/>
    </row>
    <row r="32" spans="3:11">
      <c r="K32" s="513"/>
    </row>
    <row r="33" spans="7:17">
      <c r="K33" s="513"/>
    </row>
    <row r="34" spans="7:17">
      <c r="G34" s="510"/>
      <c r="H34" s="510"/>
      <c r="K34" s="514"/>
    </row>
    <row r="35" spans="7:17">
      <c r="K35" s="513"/>
    </row>
    <row r="36" spans="7:17">
      <c r="K36" s="513"/>
    </row>
    <row r="37" spans="7:17">
      <c r="G37" s="510"/>
      <c r="H37" s="510"/>
      <c r="K37" s="514"/>
    </row>
    <row r="38" spans="7:17">
      <c r="K38" s="513"/>
    </row>
    <row r="39" spans="7:17">
      <c r="K39" s="513"/>
    </row>
    <row r="40" spans="7:17">
      <c r="Q40" s="511">
        <f t="shared" ref="Q40:Q53" si="0">SUM(N40:P40)</f>
        <v>0</v>
      </c>
    </row>
    <row r="41" spans="7:17">
      <c r="Q41" s="511">
        <f t="shared" si="0"/>
        <v>0</v>
      </c>
    </row>
    <row r="42" spans="7:17">
      <c r="Q42" s="511">
        <f t="shared" si="0"/>
        <v>0</v>
      </c>
    </row>
    <row r="43" spans="7:17">
      <c r="Q43" s="511">
        <f t="shared" si="0"/>
        <v>0</v>
      </c>
    </row>
    <row r="44" spans="7:17">
      <c r="Q44" s="511">
        <f t="shared" si="0"/>
        <v>0</v>
      </c>
    </row>
    <row r="45" spans="7:17">
      <c r="Q45" s="511">
        <f t="shared" si="0"/>
        <v>0</v>
      </c>
    </row>
    <row r="46" spans="7:17">
      <c r="Q46" s="511">
        <f t="shared" si="0"/>
        <v>0</v>
      </c>
    </row>
    <row r="47" spans="7:17">
      <c r="Q47" s="511">
        <f t="shared" si="0"/>
        <v>0</v>
      </c>
    </row>
    <row r="48" spans="7:17">
      <c r="Q48" s="511">
        <f t="shared" si="0"/>
        <v>0</v>
      </c>
    </row>
    <row r="49" spans="17:17">
      <c r="Q49" s="511">
        <f t="shared" si="0"/>
        <v>0</v>
      </c>
    </row>
    <row r="50" spans="17:17">
      <c r="Q50" s="511">
        <f t="shared" si="0"/>
        <v>0</v>
      </c>
    </row>
    <row r="51" spans="17:17">
      <c r="Q51" s="511">
        <f t="shared" si="0"/>
        <v>0</v>
      </c>
    </row>
    <row r="52" spans="17:17">
      <c r="Q52" s="511">
        <f t="shared" si="0"/>
        <v>0</v>
      </c>
    </row>
    <row r="53" spans="17:17">
      <c r="Q53" s="511">
        <f t="shared" si="0"/>
        <v>0</v>
      </c>
    </row>
  </sheetData>
  <phoneticPr fontId="66" type="noConversion"/>
  <pageMargins left="0.19685039370078741" right="0" top="0.19685039370078741" bottom="0.98425196850393704" header="0.11811023622047245" footer="0.51181102362204722"/>
  <pageSetup paperSize="9" orientation="landscape" horizontalDpi="200" verticalDpi="200" r:id="rId1"/>
  <headerFooter alignWithMargins="0">
    <oddFooter>Erstellt von Luck &amp;D&amp;RSeite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H36"/>
  <sheetViews>
    <sheetView showGridLines="0" zoomScale="115" workbookViewId="0">
      <pane ySplit="2" topLeftCell="A3" activePane="bottomLeft" state="frozen"/>
      <selection pane="bottomLeft" activeCell="A7" sqref="A7"/>
    </sheetView>
  </sheetViews>
  <sheetFormatPr baseColWidth="10" defaultRowHeight="12.75"/>
  <cols>
    <col min="1" max="1" width="18.5703125" customWidth="1"/>
    <col min="2" max="2" width="15.85546875" customWidth="1"/>
    <col min="3" max="3" width="10.85546875" customWidth="1"/>
    <col min="4" max="4" width="9.7109375" customWidth="1"/>
    <col min="5" max="5" width="11.28515625" customWidth="1"/>
    <col min="6" max="6" width="9.28515625" customWidth="1"/>
    <col min="7" max="7" width="15.7109375" customWidth="1"/>
    <col min="8" max="8" width="17.5703125" customWidth="1"/>
  </cols>
  <sheetData>
    <row r="1" spans="1:8" ht="21" thickBot="1">
      <c r="A1" s="637" t="s">
        <v>170</v>
      </c>
      <c r="B1" s="133"/>
      <c r="C1" s="133"/>
      <c r="D1" s="133"/>
      <c r="E1" s="133"/>
      <c r="F1" s="133"/>
      <c r="G1" s="271"/>
      <c r="H1" s="133"/>
    </row>
    <row r="2" spans="1:8" ht="13.5" thickBot="1">
      <c r="A2" s="98" t="s">
        <v>171</v>
      </c>
      <c r="B2" s="99" t="s">
        <v>172</v>
      </c>
      <c r="C2" s="100" t="s">
        <v>173</v>
      </c>
      <c r="D2" s="101" t="s">
        <v>5</v>
      </c>
      <c r="E2" s="102" t="s">
        <v>29</v>
      </c>
      <c r="F2" s="471" t="s">
        <v>7</v>
      </c>
      <c r="G2" s="103" t="s">
        <v>4</v>
      </c>
      <c r="H2" s="275" t="s">
        <v>266</v>
      </c>
    </row>
    <row r="3" spans="1:8">
      <c r="A3" s="83"/>
      <c r="B3" s="23"/>
      <c r="C3" s="278"/>
      <c r="D3" s="23"/>
      <c r="E3" s="23"/>
      <c r="F3" s="23"/>
      <c r="G3" s="276"/>
      <c r="H3" s="276"/>
    </row>
    <row r="4" spans="1:8">
      <c r="A4" s="83"/>
      <c r="B4" s="23"/>
      <c r="C4" s="279"/>
      <c r="D4" s="23"/>
      <c r="E4" s="23"/>
      <c r="F4" s="23"/>
      <c r="G4" s="7"/>
      <c r="H4" s="7"/>
    </row>
    <row r="5" spans="1:8">
      <c r="A5" s="83"/>
      <c r="B5" s="23"/>
      <c r="C5" s="279"/>
      <c r="D5" s="23"/>
      <c r="E5" s="23"/>
      <c r="F5" s="28"/>
      <c r="G5" s="7"/>
      <c r="H5" s="7"/>
    </row>
    <row r="6" spans="1:8">
      <c r="A6" s="83"/>
      <c r="B6" s="23"/>
      <c r="C6" s="279"/>
      <c r="D6" s="23"/>
      <c r="E6" s="28"/>
      <c r="F6" s="28"/>
      <c r="G6" s="7"/>
      <c r="H6" s="7"/>
    </row>
    <row r="7" spans="1:8">
      <c r="A7" s="83"/>
      <c r="B7" s="23"/>
      <c r="C7" s="278"/>
      <c r="D7" s="28"/>
      <c r="E7" s="28"/>
      <c r="F7" s="28"/>
      <c r="G7" s="7"/>
      <c r="H7" s="7"/>
    </row>
    <row r="8" spans="1:8">
      <c r="A8" s="83"/>
      <c r="B8" s="23"/>
      <c r="C8" s="279"/>
      <c r="D8" s="23"/>
      <c r="E8" s="28"/>
      <c r="F8" s="28"/>
      <c r="G8" s="7"/>
      <c r="H8" s="7"/>
    </row>
    <row r="9" spans="1:8">
      <c r="A9" s="83"/>
      <c r="B9" s="23"/>
      <c r="C9" s="278"/>
      <c r="D9" s="23"/>
      <c r="E9" s="23"/>
      <c r="F9" s="23"/>
      <c r="G9" s="7"/>
      <c r="H9" s="7"/>
    </row>
    <row r="10" spans="1:8">
      <c r="A10" s="83"/>
      <c r="B10" s="23"/>
      <c r="C10" s="279"/>
      <c r="D10" s="23"/>
      <c r="E10" s="28"/>
      <c r="F10" s="28"/>
      <c r="G10" s="7"/>
      <c r="H10" s="7"/>
    </row>
    <row r="11" spans="1:8">
      <c r="A11" s="83"/>
      <c r="B11" s="23"/>
      <c r="C11" s="278"/>
      <c r="D11" s="23"/>
      <c r="E11" s="23"/>
      <c r="F11" s="48"/>
      <c r="G11" s="7"/>
      <c r="H11" s="7"/>
    </row>
    <row r="12" spans="1:8">
      <c r="A12" s="83"/>
      <c r="B12" s="23"/>
      <c r="C12" s="279"/>
      <c r="D12" s="83"/>
      <c r="E12" s="83"/>
      <c r="F12" s="23"/>
      <c r="G12" s="7"/>
      <c r="H12" s="7"/>
    </row>
    <row r="13" spans="1:8">
      <c r="A13" s="83"/>
      <c r="B13" s="23"/>
      <c r="C13" s="278"/>
      <c r="D13" s="23"/>
      <c r="E13" s="23"/>
      <c r="F13" s="23"/>
      <c r="G13" s="7"/>
      <c r="H13" s="7"/>
    </row>
    <row r="14" spans="1:8">
      <c r="A14" s="23"/>
      <c r="B14" s="23"/>
      <c r="C14" s="279"/>
      <c r="D14" s="23"/>
      <c r="E14" s="23"/>
      <c r="F14" s="28"/>
      <c r="G14" s="7"/>
      <c r="H14" s="7"/>
    </row>
    <row r="15" spans="1:8">
      <c r="A15" s="83"/>
      <c r="B15" s="23"/>
      <c r="C15" s="278"/>
      <c r="D15" s="23"/>
      <c r="E15" s="23"/>
      <c r="F15" s="28"/>
      <c r="G15" s="7"/>
      <c r="H15" s="7"/>
    </row>
    <row r="16" spans="1:8">
      <c r="A16" s="83"/>
      <c r="B16" s="23"/>
      <c r="C16" s="278"/>
      <c r="D16" s="104"/>
      <c r="E16" s="23"/>
      <c r="F16" s="23"/>
      <c r="G16" s="7"/>
      <c r="H16" s="7"/>
    </row>
    <row r="17" spans="1:8">
      <c r="A17" s="274"/>
      <c r="B17" s="104"/>
      <c r="C17" s="279"/>
      <c r="D17" s="23"/>
      <c r="E17" s="23"/>
      <c r="F17" s="23"/>
      <c r="G17" s="7"/>
      <c r="H17" s="7"/>
    </row>
    <row r="18" spans="1:8">
      <c r="A18" s="23"/>
      <c r="B18" s="23"/>
      <c r="C18" s="278"/>
      <c r="D18" s="7"/>
      <c r="E18" s="23"/>
      <c r="F18" s="23"/>
      <c r="G18" s="7"/>
      <c r="H18" s="7"/>
    </row>
    <row r="19" spans="1:8">
      <c r="A19" s="23"/>
      <c r="B19" s="23"/>
      <c r="C19" s="277"/>
      <c r="D19" s="23"/>
      <c r="E19" s="23"/>
      <c r="F19" s="23"/>
      <c r="G19" s="7"/>
      <c r="H19" s="7"/>
    </row>
    <row r="20" spans="1:8">
      <c r="A20" s="23"/>
      <c r="B20" s="23"/>
      <c r="C20" s="277"/>
      <c r="D20" s="23"/>
      <c r="E20" s="23"/>
      <c r="F20" s="23"/>
      <c r="G20" s="7"/>
      <c r="H20" s="7"/>
    </row>
    <row r="21" spans="1:8">
      <c r="A21" s="23"/>
      <c r="B21" s="23"/>
      <c r="C21" s="277"/>
      <c r="D21" s="23"/>
      <c r="E21" s="23"/>
      <c r="F21" s="23"/>
      <c r="G21" s="7"/>
      <c r="H21" s="7"/>
    </row>
    <row r="22" spans="1:8">
      <c r="A22" s="23"/>
      <c r="B22" s="23"/>
      <c r="C22" s="277"/>
      <c r="D22" s="23"/>
      <c r="E22" s="23"/>
      <c r="F22" s="23"/>
      <c r="G22" s="7"/>
      <c r="H22" s="7"/>
    </row>
    <row r="23" spans="1:8">
      <c r="A23" s="23"/>
      <c r="B23" s="23"/>
      <c r="C23" s="277"/>
      <c r="D23" s="23"/>
      <c r="E23" s="23"/>
      <c r="F23" s="23"/>
      <c r="G23" s="7"/>
      <c r="H23" s="7"/>
    </row>
    <row r="24" spans="1:8">
      <c r="A24" s="23"/>
      <c r="B24" s="23"/>
      <c r="C24" s="277"/>
      <c r="D24" s="23"/>
      <c r="E24" s="23"/>
      <c r="F24" s="23"/>
      <c r="G24" s="7"/>
      <c r="H24" s="7"/>
    </row>
    <row r="25" spans="1:8">
      <c r="A25" s="23"/>
      <c r="B25" s="23"/>
      <c r="C25" s="277"/>
      <c r="D25" s="23"/>
      <c r="E25" s="23"/>
      <c r="F25" s="23"/>
      <c r="G25" s="7"/>
      <c r="H25" s="7"/>
    </row>
    <row r="26" spans="1:8">
      <c r="A26" s="23"/>
      <c r="B26" s="23"/>
      <c r="C26" s="277"/>
      <c r="D26" s="23"/>
      <c r="E26" s="23"/>
      <c r="F26" s="23"/>
      <c r="G26" s="7"/>
      <c r="H26" s="7"/>
    </row>
    <row r="27" spans="1:8">
      <c r="A27" s="23"/>
      <c r="B27" s="23"/>
      <c r="C27" s="277"/>
      <c r="D27" s="23"/>
      <c r="E27" s="23"/>
      <c r="F27" s="23"/>
      <c r="G27" s="7"/>
      <c r="H27" s="7"/>
    </row>
    <row r="28" spans="1:8">
      <c r="A28" s="23"/>
      <c r="B28" s="23"/>
      <c r="C28" s="277"/>
      <c r="D28" s="23"/>
      <c r="E28" s="23"/>
      <c r="F28" s="23"/>
      <c r="G28" s="7"/>
      <c r="H28" s="7"/>
    </row>
    <row r="29" spans="1:8">
      <c r="A29" s="23"/>
      <c r="B29" s="23"/>
      <c r="C29" s="277"/>
      <c r="D29" s="23"/>
      <c r="E29" s="23"/>
      <c r="F29" s="23"/>
      <c r="G29" s="7"/>
      <c r="H29" s="7"/>
    </row>
    <row r="30" spans="1:8">
      <c r="A30" s="23"/>
      <c r="B30" s="23"/>
      <c r="C30" s="277"/>
      <c r="D30" s="23"/>
      <c r="E30" s="23"/>
      <c r="F30" s="23"/>
      <c r="G30" s="7"/>
      <c r="H30" s="7"/>
    </row>
    <row r="31" spans="1:8">
      <c r="A31" s="23"/>
      <c r="B31" s="23"/>
      <c r="C31" s="277"/>
      <c r="D31" s="23"/>
      <c r="E31" s="23"/>
      <c r="F31" s="23"/>
      <c r="G31" s="7"/>
      <c r="H31" s="7"/>
    </row>
    <row r="32" spans="1:8">
      <c r="A32" s="23"/>
      <c r="B32" s="23"/>
      <c r="C32" s="277"/>
      <c r="D32" s="23"/>
      <c r="E32" s="23"/>
      <c r="F32" s="23"/>
      <c r="G32" s="7"/>
      <c r="H32" s="7"/>
    </row>
    <row r="33" spans="1:8">
      <c r="A33" s="23"/>
      <c r="B33" s="23"/>
      <c r="C33" s="277"/>
      <c r="D33" s="23"/>
      <c r="E33" s="23"/>
      <c r="F33" s="23"/>
      <c r="G33" s="7"/>
      <c r="H33" s="7"/>
    </row>
    <row r="34" spans="1:8">
      <c r="A34" s="23"/>
      <c r="B34" s="23"/>
      <c r="C34" s="277"/>
      <c r="D34" s="23"/>
      <c r="E34" s="23"/>
      <c r="F34" s="23"/>
      <c r="G34" s="7"/>
      <c r="H34" s="7"/>
    </row>
    <row r="35" spans="1:8">
      <c r="A35" s="23"/>
      <c r="B35" s="23"/>
      <c r="C35" s="277"/>
      <c r="D35" s="23"/>
      <c r="E35" s="23"/>
      <c r="F35" s="23"/>
      <c r="G35" s="7"/>
      <c r="H35" s="7"/>
    </row>
    <row r="36" spans="1:8">
      <c r="A36" s="23"/>
      <c r="B36" s="23"/>
      <c r="C36" s="277"/>
      <c r="D36" s="23"/>
      <c r="E36" s="23"/>
      <c r="F36" s="23"/>
      <c r="G36" s="7"/>
      <c r="H36" s="7"/>
    </row>
  </sheetData>
  <phoneticPr fontId="0" type="noConversion"/>
  <printOptions gridLinesSet="0"/>
  <pageMargins left="0.78740157499999996" right="0.78740157499999996" top="0.984251969" bottom="0.984251969" header="0.51181102300000003" footer="0.51181102300000003"/>
  <pageSetup paperSize="9" orientation="portrait" horizontalDpi="180" verticalDpi="360" r:id="rId1"/>
  <headerFooter alignWithMargins="0">
    <oddHeader>&amp;A</oddHeader>
    <oddFooter>Erstellt von Luck &amp;D&amp;RSeite &amp;P&amp;LC:\FORST\JAGD\JAGD.XLS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L28"/>
  <sheetViews>
    <sheetView showGridLines="0" showZeros="0" showOutlineSymbols="0" zoomScale="135" zoomScaleNormal="135" workbookViewId="0">
      <selection activeCell="G25" sqref="G25"/>
    </sheetView>
  </sheetViews>
  <sheetFormatPr baseColWidth="10" defaultRowHeight="12"/>
  <cols>
    <col min="1" max="1" width="4.42578125" style="22" customWidth="1"/>
    <col min="2" max="2" width="15.140625" style="22" customWidth="1"/>
    <col min="3" max="3" width="6.85546875" style="45" customWidth="1"/>
    <col min="4" max="4" width="6.28515625" style="22" customWidth="1"/>
    <col min="5" max="5" width="8.5703125" style="22" customWidth="1"/>
    <col min="6" max="6" width="10.140625" style="129" customWidth="1"/>
    <col min="7" max="7" width="14.28515625" style="22" customWidth="1"/>
    <col min="8" max="8" width="21" style="22" customWidth="1"/>
    <col min="9" max="9" width="13.5703125" style="22" customWidth="1"/>
    <col min="10" max="16384" width="11.42578125" style="22"/>
  </cols>
  <sheetData>
    <row r="1" spans="1:12" ht="25.5">
      <c r="A1" s="574" t="s">
        <v>406</v>
      </c>
      <c r="B1" s="574"/>
      <c r="C1" s="574"/>
      <c r="D1" s="574"/>
      <c r="E1" s="574"/>
      <c r="F1" s="574"/>
      <c r="G1" s="574"/>
      <c r="H1" s="574"/>
      <c r="I1" s="574"/>
    </row>
    <row r="2" spans="1:12" ht="15">
      <c r="A2" s="289" t="s">
        <v>242</v>
      </c>
      <c r="B2" s="133"/>
      <c r="C2" s="290" t="str">
        <f>A!C3</f>
        <v>Waldhof</v>
      </c>
      <c r="D2" s="133"/>
      <c r="E2" s="133"/>
      <c r="F2" s="133"/>
      <c r="G2" s="133"/>
      <c r="H2" s="133"/>
      <c r="I2" s="133"/>
    </row>
    <row r="3" spans="1:12" ht="15">
      <c r="A3" s="289" t="s">
        <v>243</v>
      </c>
      <c r="B3" s="133"/>
      <c r="C3" s="290" t="str">
        <f>A!C5</f>
        <v>Vorwald</v>
      </c>
      <c r="D3" s="133"/>
      <c r="E3" s="133"/>
      <c r="F3" s="133"/>
      <c r="G3" s="133"/>
      <c r="H3" s="133"/>
      <c r="I3" s="133"/>
    </row>
    <row r="4" spans="1:12" ht="13.5" thickBot="1">
      <c r="A4" s="268"/>
      <c r="B4" s="268"/>
      <c r="C4" s="269"/>
      <c r="D4" s="268"/>
      <c r="E4" s="268"/>
      <c r="F4" s="270"/>
      <c r="G4" s="268"/>
      <c r="H4" s="268"/>
      <c r="I4" s="271"/>
    </row>
    <row r="5" spans="1:12" ht="12.75">
      <c r="A5" s="19" t="s">
        <v>48</v>
      </c>
      <c r="B5" s="12" t="s">
        <v>171</v>
      </c>
      <c r="C5" s="106" t="s">
        <v>179</v>
      </c>
      <c r="D5" s="107" t="s">
        <v>144</v>
      </c>
      <c r="E5" s="107"/>
      <c r="F5" s="108" t="s">
        <v>180</v>
      </c>
      <c r="G5" s="109" t="s">
        <v>181</v>
      </c>
      <c r="H5" s="107"/>
      <c r="I5" s="110"/>
      <c r="J5" s="60"/>
      <c r="K5" s="60"/>
      <c r="L5" s="60"/>
    </row>
    <row r="6" spans="1:12" ht="12.75">
      <c r="A6" s="13" t="s">
        <v>53</v>
      </c>
      <c r="B6" s="638" t="s">
        <v>474</v>
      </c>
      <c r="C6" s="111" t="s">
        <v>182</v>
      </c>
      <c r="D6" s="17" t="s">
        <v>183</v>
      </c>
      <c r="E6" s="11" t="s">
        <v>184</v>
      </c>
      <c r="F6" s="112"/>
      <c r="G6" s="11" t="s">
        <v>171</v>
      </c>
      <c r="H6" s="18" t="s">
        <v>59</v>
      </c>
      <c r="I6" s="113" t="s">
        <v>185</v>
      </c>
      <c r="J6" s="60"/>
      <c r="K6" s="60"/>
      <c r="L6" s="60"/>
    </row>
    <row r="7" spans="1:12" ht="13.5" thickBot="1">
      <c r="A7" s="14"/>
      <c r="B7" s="15"/>
      <c r="C7" s="114"/>
      <c r="D7" s="21" t="s">
        <v>197</v>
      </c>
      <c r="E7" s="20" t="s">
        <v>197</v>
      </c>
      <c r="F7" s="115"/>
      <c r="G7" s="116"/>
      <c r="H7" s="117"/>
      <c r="I7" s="118"/>
      <c r="J7" s="60"/>
      <c r="K7" s="60"/>
      <c r="L7" s="60"/>
    </row>
    <row r="8" spans="1:12">
      <c r="A8" s="190">
        <v>1</v>
      </c>
      <c r="B8" s="191" t="s">
        <v>186</v>
      </c>
      <c r="C8" s="30">
        <v>82.79</v>
      </c>
      <c r="D8" s="189">
        <v>15.34</v>
      </c>
      <c r="E8" s="189">
        <f t="shared" ref="E8:E22" si="0">C8*D8</f>
        <v>1269.9986000000001</v>
      </c>
      <c r="F8" s="47">
        <v>38077</v>
      </c>
      <c r="G8" s="573" t="s">
        <v>398</v>
      </c>
      <c r="H8" s="23"/>
      <c r="I8" s="23"/>
    </row>
    <row r="9" spans="1:12">
      <c r="A9" s="119"/>
      <c r="B9" s="7" t="s">
        <v>341</v>
      </c>
      <c r="C9" s="120"/>
      <c r="D9" s="121"/>
      <c r="E9" s="121">
        <f t="shared" si="0"/>
        <v>0</v>
      </c>
      <c r="F9" s="95"/>
      <c r="G9" s="33"/>
      <c r="H9" s="23"/>
      <c r="I9" s="23"/>
    </row>
    <row r="10" spans="1:12">
      <c r="A10" s="119"/>
      <c r="B10" s="7" t="s">
        <v>187</v>
      </c>
      <c r="C10" s="120"/>
      <c r="D10" s="121"/>
      <c r="E10" s="121">
        <f t="shared" si="0"/>
        <v>0</v>
      </c>
      <c r="F10" s="95"/>
      <c r="G10" s="33"/>
      <c r="H10" s="23"/>
      <c r="I10" s="23"/>
    </row>
    <row r="11" spans="1:12">
      <c r="A11" s="119"/>
      <c r="B11" s="23"/>
      <c r="C11" s="120"/>
      <c r="D11" s="121"/>
      <c r="E11" s="121">
        <f t="shared" si="0"/>
        <v>0</v>
      </c>
      <c r="F11" s="95"/>
      <c r="G11" s="33"/>
      <c r="H11" s="23"/>
      <c r="I11" s="23"/>
    </row>
    <row r="12" spans="1:12">
      <c r="A12" s="190">
        <v>2</v>
      </c>
      <c r="B12" s="191" t="s">
        <v>188</v>
      </c>
      <c r="C12" s="30">
        <v>103</v>
      </c>
      <c r="D12" s="189">
        <v>15.34</v>
      </c>
      <c r="E12" s="189">
        <f t="shared" si="0"/>
        <v>1580.02</v>
      </c>
      <c r="F12" s="47">
        <v>38077</v>
      </c>
      <c r="G12" s="573" t="s">
        <v>398</v>
      </c>
      <c r="H12" s="23"/>
      <c r="I12" s="23"/>
    </row>
    <row r="13" spans="1:12">
      <c r="A13" s="119"/>
      <c r="B13" s="7" t="s">
        <v>189</v>
      </c>
      <c r="C13" s="120"/>
      <c r="D13" s="121"/>
      <c r="E13" s="121">
        <f t="shared" si="0"/>
        <v>0</v>
      </c>
      <c r="F13" s="95"/>
      <c r="G13" s="33"/>
      <c r="H13" s="23"/>
      <c r="I13" s="23"/>
    </row>
    <row r="14" spans="1:12">
      <c r="A14" s="119"/>
      <c r="B14" s="122">
        <v>110</v>
      </c>
      <c r="C14" s="120"/>
      <c r="D14" s="121"/>
      <c r="E14" s="121">
        <f t="shared" si="0"/>
        <v>0</v>
      </c>
      <c r="F14" s="95"/>
      <c r="G14" s="33"/>
      <c r="H14" s="23"/>
      <c r="I14" s="23"/>
    </row>
    <row r="15" spans="1:12">
      <c r="A15" s="119"/>
      <c r="B15" s="23"/>
      <c r="C15" s="120"/>
      <c r="D15" s="121"/>
      <c r="E15" s="121">
        <f t="shared" si="0"/>
        <v>0</v>
      </c>
      <c r="F15" s="95"/>
      <c r="G15" s="33"/>
      <c r="H15" s="23"/>
      <c r="I15" s="23"/>
    </row>
    <row r="16" spans="1:12">
      <c r="A16" s="190">
        <v>3</v>
      </c>
      <c r="B16" s="191" t="s">
        <v>190</v>
      </c>
      <c r="C16" s="30">
        <v>85.13</v>
      </c>
      <c r="D16" s="189">
        <v>15.34</v>
      </c>
      <c r="E16" s="189">
        <f t="shared" si="0"/>
        <v>1305.8942</v>
      </c>
      <c r="F16" s="47">
        <v>38077</v>
      </c>
      <c r="G16" s="573" t="s">
        <v>398</v>
      </c>
      <c r="H16" s="23"/>
      <c r="I16" s="23"/>
    </row>
    <row r="17" spans="1:9">
      <c r="A17" s="123"/>
      <c r="B17" s="7" t="s">
        <v>191</v>
      </c>
      <c r="C17" s="120"/>
      <c r="D17" s="121"/>
      <c r="E17" s="121">
        <f t="shared" si="0"/>
        <v>0</v>
      </c>
      <c r="F17" s="95"/>
      <c r="G17" s="33"/>
      <c r="H17" s="23"/>
      <c r="I17" s="23"/>
    </row>
    <row r="18" spans="1:9">
      <c r="A18" s="123"/>
      <c r="B18" s="7" t="s">
        <v>192</v>
      </c>
      <c r="C18" s="120"/>
      <c r="D18" s="121"/>
      <c r="E18" s="121">
        <f t="shared" si="0"/>
        <v>0</v>
      </c>
      <c r="F18" s="95"/>
      <c r="G18" s="33"/>
      <c r="H18" s="23"/>
      <c r="I18" s="23"/>
    </row>
    <row r="19" spans="1:9">
      <c r="A19" s="123"/>
      <c r="B19" s="7"/>
      <c r="C19" s="120"/>
      <c r="F19" s="95"/>
      <c r="G19" s="33"/>
      <c r="H19" s="23"/>
      <c r="I19" s="23"/>
    </row>
    <row r="20" spans="1:9">
      <c r="A20" s="190">
        <v>4</v>
      </c>
      <c r="B20" s="190" t="s">
        <v>272</v>
      </c>
      <c r="C20" s="30"/>
      <c r="D20" s="189"/>
      <c r="E20" s="476">
        <v>1300</v>
      </c>
      <c r="F20" s="47">
        <v>38077</v>
      </c>
      <c r="G20" s="573" t="s">
        <v>398</v>
      </c>
      <c r="H20" s="23"/>
      <c r="I20" s="23"/>
    </row>
    <row r="21" spans="1:9">
      <c r="A21" s="123"/>
      <c r="B21" s="7"/>
      <c r="C21" s="120"/>
      <c r="D21" s="121"/>
      <c r="E21" s="121"/>
      <c r="F21" s="95"/>
      <c r="G21" s="33"/>
      <c r="H21" s="23"/>
      <c r="I21" s="23"/>
    </row>
    <row r="22" spans="1:9" ht="12.75" thickBot="1">
      <c r="A22" s="124"/>
      <c r="B22" s="23"/>
      <c r="C22" s="125"/>
      <c r="D22" s="126"/>
      <c r="E22" s="126">
        <f t="shared" si="0"/>
        <v>0</v>
      </c>
      <c r="F22" s="127"/>
      <c r="G22" s="96"/>
      <c r="H22" s="23"/>
      <c r="I22" s="23"/>
    </row>
    <row r="23" spans="1:9" ht="12.75" thickBot="1">
      <c r="A23" s="266" t="s">
        <v>193</v>
      </c>
      <c r="B23" s="267"/>
      <c r="C23" s="130">
        <f>SUM(C8:C22)</f>
        <v>270.92</v>
      </c>
      <c r="E23" s="131">
        <f>SUM(E8:E22)</f>
        <v>5455.9128000000001</v>
      </c>
    </row>
    <row r="24" spans="1:9">
      <c r="A24" s="31"/>
      <c r="E24" s="128"/>
    </row>
    <row r="25" spans="1:9">
      <c r="A25" s="31"/>
      <c r="E25" s="128"/>
    </row>
    <row r="26" spans="1:9">
      <c r="E26" s="128"/>
    </row>
    <row r="27" spans="1:9">
      <c r="E27" s="128"/>
    </row>
    <row r="28" spans="1:9">
      <c r="E28" s="128"/>
    </row>
  </sheetData>
  <phoneticPr fontId="0" type="noConversion"/>
  <printOptions gridLinesSet="0"/>
  <pageMargins left="0.78740157480314965" right="0.19685039370078741" top="0.98425196850393704" bottom="0.98425196850393704" header="0.51181102362204722" footer="0.51181102362204722"/>
  <pageSetup paperSize="9" scale="95" orientation="portrait" horizontalDpi="180" verticalDpi="360" r:id="rId1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BX125"/>
  <sheetViews>
    <sheetView zoomScale="75" zoomScaleNormal="75" workbookViewId="0">
      <selection activeCell="N26" sqref="N26"/>
    </sheetView>
  </sheetViews>
  <sheetFormatPr baseColWidth="10" defaultRowHeight="12.75"/>
  <cols>
    <col min="1" max="1" width="5.7109375" style="320" customWidth="1"/>
    <col min="2" max="2" width="15.42578125" style="313" customWidth="1"/>
    <col min="3" max="3" width="28.42578125" style="314" customWidth="1"/>
    <col min="4" max="4" width="28.42578125" style="313" customWidth="1"/>
    <col min="5" max="5" width="24.7109375" style="315" bestFit="1" customWidth="1"/>
    <col min="6" max="6" width="28.5703125" style="316" customWidth="1"/>
    <col min="7" max="76" width="11.42578125" style="317"/>
    <col min="77" max="16384" width="11.42578125" style="313"/>
  </cols>
  <sheetData>
    <row r="1" spans="1:76" ht="19.5">
      <c r="A1" s="639" t="s">
        <v>274</v>
      </c>
      <c r="F1" s="470"/>
    </row>
    <row r="2" spans="1:76" ht="15" customHeight="1">
      <c r="A2" s="318"/>
    </row>
    <row r="3" spans="1:76" ht="15" customHeight="1">
      <c r="A3" s="313" t="s">
        <v>275</v>
      </c>
    </row>
    <row r="4" spans="1:76" ht="15" customHeight="1">
      <c r="A4" s="319"/>
      <c r="B4" s="319"/>
      <c r="C4" s="319"/>
      <c r="D4" s="320"/>
      <c r="E4" s="321"/>
      <c r="F4" s="322"/>
    </row>
    <row r="5" spans="1:76" s="314" customFormat="1" ht="15" customHeight="1">
      <c r="A5" s="323" t="s">
        <v>141</v>
      </c>
      <c r="B5" s="323" t="s">
        <v>276</v>
      </c>
      <c r="C5" s="323" t="s">
        <v>277</v>
      </c>
      <c r="D5" s="323" t="s">
        <v>278</v>
      </c>
      <c r="E5" s="323" t="s">
        <v>279</v>
      </c>
      <c r="F5" s="324" t="s">
        <v>280</v>
      </c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</row>
    <row r="6" spans="1:76" ht="15" customHeight="1">
      <c r="A6" s="325">
        <v>1</v>
      </c>
      <c r="B6" s="326" t="s">
        <v>283</v>
      </c>
      <c r="C6" s="345" t="s">
        <v>284</v>
      </c>
      <c r="D6" s="342" t="s">
        <v>284</v>
      </c>
      <c r="E6" s="326" t="s">
        <v>285</v>
      </c>
      <c r="F6" s="328" t="s">
        <v>422</v>
      </c>
    </row>
    <row r="7" spans="1:76" ht="15" customHeight="1">
      <c r="A7" s="325">
        <v>2</v>
      </c>
      <c r="B7" s="483" t="s">
        <v>281</v>
      </c>
      <c r="C7" s="484"/>
      <c r="D7" s="483"/>
      <c r="E7" s="326" t="s">
        <v>418</v>
      </c>
      <c r="F7" s="328" t="s">
        <v>423</v>
      </c>
    </row>
    <row r="8" spans="1:76" ht="15" customHeight="1">
      <c r="A8" s="325">
        <v>3</v>
      </c>
      <c r="B8" s="326" t="s">
        <v>281</v>
      </c>
      <c r="C8" s="327"/>
      <c r="D8" s="326"/>
      <c r="E8" s="326" t="s">
        <v>419</v>
      </c>
      <c r="F8" s="328" t="s">
        <v>424</v>
      </c>
    </row>
    <row r="9" spans="1:76" ht="15" customHeight="1">
      <c r="A9" s="325">
        <v>4</v>
      </c>
      <c r="B9" s="326" t="s">
        <v>281</v>
      </c>
      <c r="C9" s="327"/>
      <c r="D9" s="326"/>
      <c r="E9" s="326" t="s">
        <v>420</v>
      </c>
      <c r="F9" s="328" t="s">
        <v>425</v>
      </c>
    </row>
    <row r="10" spans="1:76" ht="15" customHeight="1">
      <c r="A10" s="325">
        <v>5</v>
      </c>
      <c r="B10" s="329" t="s">
        <v>281</v>
      </c>
      <c r="C10" s="330"/>
      <c r="D10" s="331"/>
      <c r="E10" s="577" t="s">
        <v>421</v>
      </c>
      <c r="F10" s="328" t="s">
        <v>426</v>
      </c>
    </row>
    <row r="11" spans="1:76" s="336" customFormat="1" ht="15" customHeight="1">
      <c r="A11" s="325">
        <v>6</v>
      </c>
      <c r="B11" s="483" t="s">
        <v>281</v>
      </c>
      <c r="C11" s="501"/>
      <c r="D11" s="483"/>
      <c r="E11" s="326" t="s">
        <v>418</v>
      </c>
      <c r="F11" s="328" t="s">
        <v>427</v>
      </c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</row>
    <row r="12" spans="1:76" ht="15" customHeight="1">
      <c r="A12" s="325">
        <v>7</v>
      </c>
      <c r="B12" s="329" t="s">
        <v>281</v>
      </c>
      <c r="C12" s="330"/>
      <c r="D12" s="331"/>
      <c r="E12" s="326" t="s">
        <v>419</v>
      </c>
      <c r="F12" s="328" t="s">
        <v>428</v>
      </c>
    </row>
    <row r="13" spans="1:76" ht="15" customHeight="1">
      <c r="A13" s="325">
        <v>8</v>
      </c>
      <c r="B13" s="329" t="s">
        <v>281</v>
      </c>
      <c r="C13" s="330"/>
      <c r="D13" s="331"/>
      <c r="E13" s="326" t="s">
        <v>420</v>
      </c>
      <c r="F13" s="328" t="s">
        <v>429</v>
      </c>
    </row>
    <row r="14" spans="1:76" ht="15" customHeight="1">
      <c r="A14" s="325">
        <v>9</v>
      </c>
      <c r="B14" s="333" t="s">
        <v>282</v>
      </c>
      <c r="C14" s="478"/>
      <c r="D14" s="334"/>
      <c r="E14" s="577" t="s">
        <v>421</v>
      </c>
      <c r="F14" s="328" t="s">
        <v>430</v>
      </c>
    </row>
    <row r="15" spans="1:76" ht="15" customHeight="1">
      <c r="A15" s="325">
        <v>10</v>
      </c>
      <c r="B15" s="331" t="s">
        <v>281</v>
      </c>
      <c r="C15" s="330"/>
      <c r="D15" s="331"/>
      <c r="E15" s="326" t="s">
        <v>418</v>
      </c>
      <c r="F15" s="328" t="s">
        <v>431</v>
      </c>
    </row>
    <row r="16" spans="1:76" ht="15" customHeight="1">
      <c r="A16" s="325">
        <v>11</v>
      </c>
      <c r="B16" s="331" t="s">
        <v>281</v>
      </c>
      <c r="C16" s="330"/>
      <c r="D16" s="331"/>
      <c r="E16" s="326" t="s">
        <v>419</v>
      </c>
      <c r="F16" s="328" t="s">
        <v>432</v>
      </c>
    </row>
    <row r="17" spans="1:6" ht="15" customHeight="1">
      <c r="A17" s="325">
        <v>12</v>
      </c>
      <c r="B17" s="339" t="s">
        <v>281</v>
      </c>
      <c r="C17" s="338"/>
      <c r="D17" s="339"/>
      <c r="E17" s="326" t="s">
        <v>420</v>
      </c>
      <c r="F17" s="328" t="s">
        <v>433</v>
      </c>
    </row>
    <row r="18" spans="1:6" ht="15" customHeight="1">
      <c r="A18" s="325">
        <v>13</v>
      </c>
      <c r="B18" s="326" t="s">
        <v>281</v>
      </c>
      <c r="C18" s="327"/>
      <c r="D18" s="326"/>
      <c r="E18" s="577" t="s">
        <v>421</v>
      </c>
      <c r="F18" s="328" t="s">
        <v>434</v>
      </c>
    </row>
    <row r="19" spans="1:6" ht="15" customHeight="1">
      <c r="A19" s="325">
        <v>14</v>
      </c>
      <c r="B19" s="326" t="s">
        <v>281</v>
      </c>
      <c r="C19" s="327"/>
      <c r="D19" s="326"/>
      <c r="E19" s="326" t="s">
        <v>418</v>
      </c>
      <c r="F19" s="328" t="s">
        <v>435</v>
      </c>
    </row>
    <row r="20" spans="1:6" ht="15" customHeight="1">
      <c r="A20" s="325">
        <v>15</v>
      </c>
      <c r="B20" s="331" t="s">
        <v>281</v>
      </c>
      <c r="C20" s="330"/>
      <c r="D20" s="331"/>
      <c r="E20" s="326" t="s">
        <v>419</v>
      </c>
      <c r="F20" s="328" t="s">
        <v>436</v>
      </c>
    </row>
    <row r="21" spans="1:6" ht="15" customHeight="1">
      <c r="A21" s="325">
        <v>16</v>
      </c>
      <c r="B21" s="326" t="s">
        <v>281</v>
      </c>
      <c r="C21" s="327"/>
      <c r="D21" s="326"/>
      <c r="E21" s="326" t="s">
        <v>420</v>
      </c>
      <c r="F21" s="328" t="s">
        <v>437</v>
      </c>
    </row>
    <row r="22" spans="1:6" ht="15" customHeight="1">
      <c r="A22" s="325">
        <v>17</v>
      </c>
      <c r="B22" s="326" t="s">
        <v>281</v>
      </c>
      <c r="C22" s="338"/>
      <c r="D22" s="339"/>
      <c r="E22" s="577" t="s">
        <v>421</v>
      </c>
      <c r="F22" s="328" t="s">
        <v>438</v>
      </c>
    </row>
    <row r="23" spans="1:6" ht="15" customHeight="1">
      <c r="A23" s="325">
        <v>18</v>
      </c>
      <c r="B23" s="326" t="s">
        <v>281</v>
      </c>
      <c r="C23" s="338"/>
      <c r="D23" s="339"/>
      <c r="E23" s="326" t="s">
        <v>418</v>
      </c>
      <c r="F23" s="328" t="s">
        <v>439</v>
      </c>
    </row>
    <row r="24" spans="1:6" ht="15" customHeight="1">
      <c r="A24" s="325">
        <v>19</v>
      </c>
      <c r="B24" s="331" t="s">
        <v>281</v>
      </c>
      <c r="C24" s="330"/>
      <c r="D24" s="331"/>
      <c r="E24" s="326" t="s">
        <v>419</v>
      </c>
      <c r="F24" s="328" t="s">
        <v>440</v>
      </c>
    </row>
    <row r="25" spans="1:6" ht="15" customHeight="1">
      <c r="A25" s="325">
        <v>20</v>
      </c>
      <c r="B25" s="326" t="s">
        <v>281</v>
      </c>
      <c r="C25" s="327"/>
      <c r="D25" s="326"/>
      <c r="E25" s="326" t="s">
        <v>419</v>
      </c>
      <c r="F25" s="328" t="s">
        <v>441</v>
      </c>
    </row>
    <row r="26" spans="1:6" ht="15" customHeight="1">
      <c r="A26" s="325">
        <v>21</v>
      </c>
      <c r="B26" s="326" t="s">
        <v>469</v>
      </c>
      <c r="C26" s="338"/>
      <c r="D26" s="339"/>
      <c r="E26" s="326" t="s">
        <v>419</v>
      </c>
      <c r="F26" s="328" t="s">
        <v>470</v>
      </c>
    </row>
    <row r="27" spans="1:6" ht="15" customHeight="1">
      <c r="A27" s="325">
        <v>22</v>
      </c>
      <c r="B27" s="483"/>
      <c r="C27" s="484"/>
      <c r="D27" s="483"/>
      <c r="E27" s="339"/>
      <c r="F27" s="339"/>
    </row>
    <row r="28" spans="1:6" ht="15" customHeight="1">
      <c r="A28" s="325">
        <v>23</v>
      </c>
      <c r="B28" s="329"/>
      <c r="C28" s="341"/>
      <c r="D28" s="331"/>
      <c r="E28" s="329"/>
      <c r="F28" s="340"/>
    </row>
    <row r="29" spans="1:6" ht="15" customHeight="1">
      <c r="A29" s="325">
        <v>24</v>
      </c>
      <c r="B29" s="326"/>
      <c r="C29" s="327"/>
      <c r="D29" s="342"/>
      <c r="E29" s="326"/>
      <c r="F29" s="328"/>
    </row>
    <row r="30" spans="1:6" ht="15" customHeight="1">
      <c r="A30" s="325">
        <v>25</v>
      </c>
      <c r="B30" s="326"/>
      <c r="C30" s="327"/>
      <c r="D30" s="326"/>
      <c r="E30" s="326"/>
      <c r="F30" s="328"/>
    </row>
    <row r="31" spans="1:6" ht="15" customHeight="1">
      <c r="A31" s="325">
        <v>26</v>
      </c>
      <c r="B31" s="326"/>
      <c r="C31" s="327"/>
      <c r="D31" s="326"/>
      <c r="E31" s="326"/>
      <c r="F31" s="328"/>
    </row>
    <row r="32" spans="1:6" ht="15" customHeight="1">
      <c r="A32" s="325">
        <v>27</v>
      </c>
      <c r="B32" s="326"/>
      <c r="C32" s="327"/>
      <c r="D32" s="326"/>
      <c r="E32" s="326"/>
      <c r="F32" s="328"/>
    </row>
    <row r="33" spans="1:7" ht="15" customHeight="1">
      <c r="A33" s="325">
        <v>28</v>
      </c>
      <c r="B33" s="326"/>
      <c r="C33" s="327"/>
      <c r="D33" s="326"/>
      <c r="E33" s="328"/>
      <c r="F33" s="328"/>
    </row>
    <row r="34" spans="1:7" ht="15" customHeight="1">
      <c r="A34" s="325">
        <v>29</v>
      </c>
      <c r="B34" s="326"/>
      <c r="C34" s="327"/>
      <c r="D34" s="326"/>
      <c r="E34" s="326"/>
      <c r="F34" s="328"/>
    </row>
    <row r="35" spans="1:7" ht="15" customHeight="1">
      <c r="A35" s="325">
        <v>30</v>
      </c>
      <c r="B35" s="326"/>
      <c r="C35" s="338"/>
      <c r="D35" s="339"/>
      <c r="E35" s="339"/>
      <c r="F35" s="339"/>
    </row>
    <row r="36" spans="1:7" ht="15" customHeight="1">
      <c r="A36" s="325">
        <v>31</v>
      </c>
      <c r="B36" s="326"/>
      <c r="C36" s="338"/>
      <c r="D36" s="339"/>
      <c r="E36" s="339"/>
      <c r="F36" s="339"/>
    </row>
    <row r="37" spans="1:7" ht="15" customHeight="1">
      <c r="A37" s="325">
        <v>32</v>
      </c>
      <c r="B37" s="326"/>
      <c r="C37" s="327"/>
      <c r="D37" s="326"/>
      <c r="E37" s="329"/>
      <c r="F37" s="340"/>
    </row>
    <row r="38" spans="1:7" ht="15" customHeight="1">
      <c r="A38" s="325">
        <v>33</v>
      </c>
      <c r="B38" s="326"/>
      <c r="C38" s="327"/>
      <c r="D38" s="326"/>
      <c r="E38" s="326"/>
      <c r="F38" s="328"/>
    </row>
    <row r="39" spans="1:7" ht="15" customHeight="1">
      <c r="A39" s="325">
        <v>34</v>
      </c>
      <c r="B39" s="483"/>
      <c r="C39" s="484"/>
      <c r="D39" s="483"/>
      <c r="E39" s="326"/>
      <c r="F39" s="326"/>
      <c r="G39" s="540"/>
    </row>
    <row r="40" spans="1:7" ht="15" customHeight="1">
      <c r="A40" s="325">
        <v>35</v>
      </c>
      <c r="B40" s="339"/>
      <c r="C40" s="338"/>
      <c r="D40" s="339"/>
      <c r="E40" s="339"/>
      <c r="F40" s="339"/>
    </row>
    <row r="41" spans="1:7" ht="15" customHeight="1">
      <c r="A41" s="325">
        <v>36</v>
      </c>
      <c r="B41" s="326"/>
      <c r="C41" s="327"/>
      <c r="D41" s="326"/>
      <c r="E41" s="326"/>
      <c r="F41" s="328"/>
    </row>
    <row r="42" spans="1:7" ht="15" customHeight="1">
      <c r="A42" s="325">
        <v>37</v>
      </c>
      <c r="B42" s="326"/>
      <c r="C42" s="327"/>
      <c r="D42" s="326"/>
      <c r="E42" s="326"/>
      <c r="F42" s="328"/>
    </row>
    <row r="43" spans="1:7" ht="15" customHeight="1">
      <c r="A43" s="325">
        <v>38</v>
      </c>
      <c r="B43" s="326"/>
      <c r="C43" s="327"/>
      <c r="D43" s="326"/>
      <c r="E43" s="326"/>
      <c r="F43" s="328"/>
    </row>
    <row r="44" spans="1:7" ht="15" customHeight="1">
      <c r="A44" s="325">
        <v>39</v>
      </c>
      <c r="B44" s="326"/>
      <c r="C44" s="341"/>
      <c r="D44" s="331"/>
      <c r="E44" s="329"/>
      <c r="F44" s="340"/>
    </row>
    <row r="45" spans="1:7" ht="15" customHeight="1">
      <c r="A45" s="325">
        <v>40</v>
      </c>
      <c r="B45" s="326"/>
      <c r="C45" s="327"/>
      <c r="D45" s="326"/>
      <c r="E45" s="326"/>
      <c r="F45" s="328"/>
    </row>
    <row r="46" spans="1:7" ht="15" customHeight="1">
      <c r="A46" s="325">
        <v>41</v>
      </c>
      <c r="B46" s="326"/>
      <c r="C46" s="327"/>
      <c r="D46" s="326"/>
      <c r="E46" s="326"/>
      <c r="F46" s="328"/>
    </row>
    <row r="47" spans="1:7" ht="15" customHeight="1">
      <c r="A47" s="325">
        <v>42</v>
      </c>
      <c r="B47" s="326"/>
      <c r="C47" s="327"/>
      <c r="D47" s="326"/>
      <c r="E47" s="326"/>
      <c r="F47" s="328"/>
    </row>
    <row r="48" spans="1:7" ht="15" customHeight="1">
      <c r="A48" s="325">
        <v>43</v>
      </c>
      <c r="B48" s="329"/>
      <c r="C48" s="330"/>
      <c r="D48" s="331"/>
      <c r="E48" s="332"/>
      <c r="F48" s="332"/>
    </row>
    <row r="49" spans="1:6" ht="15" customHeight="1">
      <c r="A49" s="325">
        <v>44</v>
      </c>
      <c r="B49" s="339"/>
      <c r="C49" s="338"/>
      <c r="D49" s="339"/>
      <c r="E49" s="339"/>
      <c r="F49" s="339"/>
    </row>
    <row r="50" spans="1:6" ht="15" customHeight="1">
      <c r="A50" s="325">
        <v>45</v>
      </c>
      <c r="B50" s="326"/>
      <c r="C50" s="327"/>
      <c r="D50" s="326"/>
      <c r="E50" s="326"/>
      <c r="F50" s="328"/>
    </row>
    <row r="51" spans="1:6" ht="15" customHeight="1">
      <c r="A51" s="325">
        <v>46</v>
      </c>
      <c r="B51" s="328"/>
      <c r="C51" s="343"/>
      <c r="D51" s="328"/>
      <c r="E51" s="326"/>
      <c r="F51" s="328"/>
    </row>
    <row r="52" spans="1:6" ht="15" customHeight="1">
      <c r="A52" s="325">
        <v>47</v>
      </c>
      <c r="B52" s="328"/>
      <c r="C52" s="343"/>
      <c r="D52" s="328"/>
      <c r="E52" s="344"/>
      <c r="F52" s="344"/>
    </row>
    <row r="53" spans="1:6" ht="15" customHeight="1">
      <c r="A53" s="325">
        <v>48</v>
      </c>
      <c r="B53" s="477"/>
      <c r="C53" s="338"/>
      <c r="D53" s="339"/>
      <c r="E53" s="339"/>
      <c r="F53" s="339"/>
    </row>
    <row r="54" spans="1:6" ht="15" customHeight="1">
      <c r="A54" s="325">
        <v>49</v>
      </c>
      <c r="B54" s="326"/>
      <c r="C54" s="338"/>
      <c r="D54" s="339"/>
      <c r="E54" s="339"/>
      <c r="F54" s="339"/>
    </row>
    <row r="55" spans="1:6" ht="15" customHeight="1">
      <c r="A55" s="325">
        <v>50</v>
      </c>
      <c r="B55" s="326"/>
      <c r="C55" s="338"/>
      <c r="D55" s="339"/>
      <c r="E55" s="339"/>
      <c r="F55" s="339"/>
    </row>
    <row r="56" spans="1:6" ht="15" customHeight="1">
      <c r="A56" s="325">
        <v>51</v>
      </c>
      <c r="B56" s="339"/>
      <c r="C56" s="338"/>
      <c r="D56" s="339"/>
      <c r="E56" s="339"/>
      <c r="F56" s="339"/>
    </row>
    <row r="57" spans="1:6" ht="15" customHeight="1">
      <c r="A57" s="325">
        <v>52</v>
      </c>
      <c r="B57" s="339"/>
      <c r="C57" s="338"/>
      <c r="D57" s="339"/>
      <c r="E57" s="339"/>
      <c r="F57" s="339"/>
    </row>
    <row r="58" spans="1:6" ht="15" customHeight="1">
      <c r="A58" s="325">
        <v>53</v>
      </c>
      <c r="B58" s="339"/>
      <c r="C58" s="338"/>
      <c r="D58" s="339"/>
      <c r="E58" s="339"/>
      <c r="F58" s="339"/>
    </row>
    <row r="59" spans="1:6" ht="15" customHeight="1">
      <c r="A59" s="325">
        <v>54</v>
      </c>
      <c r="B59" s="339"/>
      <c r="C59" s="338"/>
      <c r="D59" s="339"/>
      <c r="E59" s="339"/>
      <c r="F59" s="339"/>
    </row>
    <row r="60" spans="1:6" ht="15" customHeight="1">
      <c r="A60" s="325">
        <v>55</v>
      </c>
      <c r="B60" s="326"/>
      <c r="C60" s="338"/>
      <c r="D60" s="339"/>
      <c r="E60" s="339"/>
      <c r="F60" s="339"/>
    </row>
    <row r="61" spans="1:6" ht="15" customHeight="1">
      <c r="A61" s="325">
        <v>56</v>
      </c>
      <c r="B61" s="329"/>
      <c r="C61" s="330"/>
      <c r="D61" s="331"/>
      <c r="E61" s="332"/>
      <c r="F61" s="332"/>
    </row>
    <row r="62" spans="1:6" ht="15" customHeight="1">
      <c r="A62" s="325">
        <v>57</v>
      </c>
      <c r="B62" s="326"/>
      <c r="C62" s="327"/>
      <c r="D62" s="326"/>
      <c r="E62" s="326"/>
      <c r="F62" s="328"/>
    </row>
    <row r="63" spans="1:6" ht="15" customHeight="1">
      <c r="A63" s="325">
        <v>58</v>
      </c>
      <c r="B63" s="326"/>
      <c r="C63" s="327"/>
      <c r="D63" s="326"/>
      <c r="E63" s="326"/>
      <c r="F63" s="328"/>
    </row>
    <row r="64" spans="1:6" ht="15" customHeight="1">
      <c r="A64" s="325">
        <v>59</v>
      </c>
      <c r="B64" s="326"/>
      <c r="C64" s="327"/>
      <c r="D64" s="326"/>
      <c r="E64" s="328"/>
      <c r="F64" s="328"/>
    </row>
    <row r="65" spans="1:6" ht="15" customHeight="1">
      <c r="A65" s="325">
        <v>60</v>
      </c>
      <c r="B65" s="326"/>
      <c r="C65" s="327"/>
      <c r="D65" s="326"/>
      <c r="E65" s="328"/>
      <c r="F65" s="328"/>
    </row>
    <row r="66" spans="1:6" ht="15" customHeight="1">
      <c r="A66" s="325">
        <v>61</v>
      </c>
      <c r="B66" s="326"/>
      <c r="C66" s="327"/>
      <c r="D66" s="326"/>
      <c r="E66" s="328"/>
      <c r="F66" s="328"/>
    </row>
    <row r="67" spans="1:6" ht="15" customHeight="1">
      <c r="A67" s="325">
        <v>62</v>
      </c>
      <c r="B67" s="326"/>
      <c r="C67" s="346"/>
      <c r="D67" s="326"/>
      <c r="E67" s="328"/>
      <c r="F67" s="328"/>
    </row>
    <row r="68" spans="1:6" ht="15" customHeight="1">
      <c r="A68" s="325">
        <v>63</v>
      </c>
      <c r="B68" s="326"/>
      <c r="C68" s="327"/>
      <c r="D68" s="326"/>
      <c r="E68" s="326"/>
      <c r="F68" s="328"/>
    </row>
    <row r="69" spans="1:6" ht="15" customHeight="1">
      <c r="A69" s="325">
        <v>64</v>
      </c>
      <c r="B69" s="326"/>
      <c r="C69" s="327"/>
      <c r="D69" s="326"/>
      <c r="E69" s="326"/>
      <c r="F69" s="328"/>
    </row>
    <row r="70" spans="1:6" ht="15" customHeight="1">
      <c r="A70" s="325">
        <v>65</v>
      </c>
      <c r="B70" s="326"/>
      <c r="C70" s="327"/>
      <c r="D70" s="326"/>
      <c r="E70" s="326"/>
      <c r="F70" s="328"/>
    </row>
    <row r="71" spans="1:6" ht="15" customHeight="1">
      <c r="A71" s="325">
        <v>66</v>
      </c>
      <c r="B71" s="326"/>
      <c r="C71" s="327"/>
      <c r="D71" s="326"/>
      <c r="E71" s="329"/>
      <c r="F71" s="340"/>
    </row>
    <row r="72" spans="1:6" ht="15" customHeight="1">
      <c r="A72" s="325">
        <v>67</v>
      </c>
      <c r="B72" s="326"/>
      <c r="C72" s="327"/>
      <c r="D72" s="326"/>
      <c r="E72" s="326"/>
      <c r="F72" s="328"/>
    </row>
    <row r="73" spans="1:6" ht="15" customHeight="1">
      <c r="A73" s="325">
        <v>68</v>
      </c>
      <c r="B73" s="326"/>
      <c r="C73" s="327"/>
      <c r="D73" s="326"/>
      <c r="E73" s="326"/>
      <c r="F73" s="328"/>
    </row>
    <row r="74" spans="1:6" ht="15" customHeight="1">
      <c r="A74" s="325">
        <v>69</v>
      </c>
      <c r="B74" s="326"/>
      <c r="C74" s="327"/>
      <c r="D74" s="326"/>
      <c r="E74" s="326"/>
      <c r="F74" s="328"/>
    </row>
    <row r="75" spans="1:6" ht="15" customHeight="1">
      <c r="A75" s="325">
        <v>70</v>
      </c>
      <c r="B75" s="326"/>
      <c r="C75" s="327"/>
      <c r="D75" s="326"/>
      <c r="E75" s="326"/>
      <c r="F75" s="328"/>
    </row>
    <row r="76" spans="1:6" ht="15" customHeight="1">
      <c r="A76" s="325">
        <v>71</v>
      </c>
      <c r="B76" s="326"/>
      <c r="C76" s="327"/>
      <c r="D76" s="326"/>
      <c r="E76" s="326"/>
      <c r="F76" s="328"/>
    </row>
    <row r="77" spans="1:6" ht="15" customHeight="1">
      <c r="A77" s="325">
        <v>72</v>
      </c>
      <c r="B77" s="329"/>
      <c r="C77" s="330"/>
      <c r="D77" s="331"/>
      <c r="E77" s="332"/>
      <c r="F77" s="332"/>
    </row>
    <row r="78" spans="1:6" ht="15" customHeight="1">
      <c r="A78" s="325">
        <v>73</v>
      </c>
      <c r="B78" s="326"/>
      <c r="C78" s="327"/>
      <c r="D78" s="326"/>
      <c r="E78" s="326"/>
      <c r="F78" s="328"/>
    </row>
    <row r="79" spans="1:6" ht="15" customHeight="1">
      <c r="A79" s="325">
        <v>74</v>
      </c>
      <c r="B79" s="326"/>
      <c r="C79" s="327"/>
      <c r="D79" s="326"/>
      <c r="E79" s="326"/>
      <c r="F79" s="328"/>
    </row>
    <row r="80" spans="1:6" ht="15" customHeight="1">
      <c r="A80" s="325">
        <v>75</v>
      </c>
      <c r="B80" s="326"/>
      <c r="C80" s="327"/>
      <c r="D80" s="326"/>
      <c r="E80" s="326"/>
      <c r="F80" s="328"/>
    </row>
    <row r="81" spans="1:6" ht="15" customHeight="1">
      <c r="A81" s="325">
        <v>76</v>
      </c>
      <c r="B81" s="326"/>
      <c r="C81" s="327"/>
      <c r="D81" s="326"/>
      <c r="E81" s="326"/>
      <c r="F81" s="328"/>
    </row>
    <row r="82" spans="1:6" ht="15" customHeight="1">
      <c r="A82" s="325">
        <v>77</v>
      </c>
      <c r="B82" s="326"/>
      <c r="C82" s="327"/>
      <c r="D82" s="326"/>
      <c r="E82" s="326"/>
      <c r="F82" s="328"/>
    </row>
    <row r="83" spans="1:6" ht="15" customHeight="1">
      <c r="A83" s="325">
        <v>78</v>
      </c>
      <c r="B83" s="326"/>
      <c r="C83" s="327"/>
      <c r="D83" s="326"/>
      <c r="E83" s="326"/>
      <c r="F83" s="328"/>
    </row>
    <row r="84" spans="1:6" ht="15" customHeight="1">
      <c r="A84" s="325">
        <v>79</v>
      </c>
      <c r="B84" s="326"/>
      <c r="C84" s="327"/>
      <c r="D84" s="326"/>
      <c r="E84" s="326"/>
      <c r="F84" s="328"/>
    </row>
    <row r="85" spans="1:6" ht="15" customHeight="1">
      <c r="A85" s="325">
        <v>80</v>
      </c>
      <c r="B85" s="326"/>
      <c r="C85" s="327"/>
      <c r="D85" s="326"/>
      <c r="E85" s="326"/>
      <c r="F85" s="328"/>
    </row>
    <row r="86" spans="1:6" ht="15" customHeight="1">
      <c r="A86" s="325">
        <v>81</v>
      </c>
      <c r="B86" s="326"/>
      <c r="C86" s="327"/>
      <c r="D86" s="326"/>
      <c r="E86" s="326"/>
      <c r="F86" s="328"/>
    </row>
    <row r="87" spans="1:6" ht="15" customHeight="1">
      <c r="A87" s="325">
        <v>82</v>
      </c>
      <c r="B87" s="326"/>
      <c r="C87" s="327"/>
      <c r="D87" s="326"/>
      <c r="E87" s="326"/>
      <c r="F87" s="328"/>
    </row>
    <row r="88" spans="1:6" ht="15" customHeight="1">
      <c r="A88" s="325">
        <v>83</v>
      </c>
      <c r="B88" s="326"/>
      <c r="C88" s="327"/>
      <c r="D88" s="326"/>
      <c r="E88" s="329"/>
      <c r="F88" s="340"/>
    </row>
    <row r="89" spans="1:6" ht="15" customHeight="1">
      <c r="A89" s="325">
        <v>84</v>
      </c>
      <c r="B89" s="326"/>
      <c r="C89" s="327"/>
      <c r="D89" s="326"/>
      <c r="E89" s="326"/>
      <c r="F89" s="328"/>
    </row>
    <row r="90" spans="1:6" ht="15" customHeight="1">
      <c r="A90" s="325">
        <v>85</v>
      </c>
      <c r="B90" s="326"/>
      <c r="C90" s="327"/>
      <c r="D90" s="326"/>
      <c r="E90" s="326"/>
      <c r="F90" s="328"/>
    </row>
    <row r="91" spans="1:6" ht="15" customHeight="1">
      <c r="A91" s="325">
        <v>86</v>
      </c>
      <c r="B91" s="326"/>
      <c r="C91" s="327"/>
      <c r="D91" s="326"/>
      <c r="E91" s="326"/>
      <c r="F91" s="328"/>
    </row>
    <row r="92" spans="1:6" ht="15" customHeight="1">
      <c r="A92" s="325">
        <v>87</v>
      </c>
      <c r="B92" s="326"/>
      <c r="C92" s="327"/>
      <c r="D92" s="326"/>
      <c r="E92" s="326"/>
      <c r="F92" s="328"/>
    </row>
    <row r="93" spans="1:6" ht="15" customHeight="1">
      <c r="A93" s="325">
        <v>88</v>
      </c>
      <c r="B93" s="326"/>
      <c r="C93" s="327"/>
      <c r="D93" s="326"/>
      <c r="E93" s="326"/>
      <c r="F93" s="328"/>
    </row>
    <row r="94" spans="1:6" ht="15" customHeight="1">
      <c r="A94" s="325">
        <v>89</v>
      </c>
      <c r="B94" s="326"/>
      <c r="C94" s="347"/>
      <c r="D94" s="348"/>
      <c r="E94" s="348"/>
      <c r="F94" s="348"/>
    </row>
    <row r="95" spans="1:6" ht="15" customHeight="1">
      <c r="A95" s="325">
        <v>90</v>
      </c>
      <c r="B95" s="339"/>
      <c r="C95" s="338"/>
      <c r="D95" s="339"/>
      <c r="E95" s="339"/>
      <c r="F95" s="339"/>
    </row>
    <row r="96" spans="1:6" ht="15" customHeight="1">
      <c r="A96" s="325">
        <v>91</v>
      </c>
      <c r="B96" s="339"/>
      <c r="C96" s="338"/>
      <c r="D96" s="339"/>
      <c r="E96" s="339"/>
      <c r="F96" s="339"/>
    </row>
    <row r="97" spans="1:6" ht="15" customHeight="1">
      <c r="A97" s="325">
        <v>92</v>
      </c>
      <c r="B97" s="339"/>
      <c r="C97" s="338"/>
      <c r="D97" s="339"/>
      <c r="E97" s="339"/>
      <c r="F97" s="339"/>
    </row>
    <row r="98" spans="1:6" ht="15" customHeight="1">
      <c r="A98" s="325">
        <v>93</v>
      </c>
      <c r="B98" s="339"/>
      <c r="C98" s="338"/>
      <c r="D98" s="339"/>
      <c r="E98" s="339"/>
      <c r="F98" s="339"/>
    </row>
    <row r="99" spans="1:6" ht="15" customHeight="1">
      <c r="A99" s="325">
        <v>94</v>
      </c>
      <c r="B99" s="339"/>
      <c r="C99" s="338"/>
      <c r="D99" s="339"/>
      <c r="E99" s="339"/>
      <c r="F99" s="339"/>
    </row>
    <row r="100" spans="1:6" ht="15" customHeight="1">
      <c r="A100" s="325">
        <v>95</v>
      </c>
      <c r="B100" s="339"/>
      <c r="C100" s="338"/>
      <c r="D100" s="339"/>
      <c r="E100" s="339"/>
      <c r="F100" s="339"/>
    </row>
    <row r="101" spans="1:6" ht="15" customHeight="1">
      <c r="A101" s="325">
        <v>96</v>
      </c>
      <c r="B101" s="326"/>
      <c r="C101" s="327"/>
      <c r="D101" s="326"/>
      <c r="E101" s="326"/>
      <c r="F101" s="328"/>
    </row>
    <row r="102" spans="1:6" ht="15" customHeight="1">
      <c r="A102" s="325">
        <v>97</v>
      </c>
      <c r="B102" s="339"/>
      <c r="C102" s="338"/>
      <c r="D102" s="339"/>
      <c r="E102" s="339"/>
      <c r="F102" s="339"/>
    </row>
    <row r="103" spans="1:6" ht="15" customHeight="1">
      <c r="A103" s="325">
        <v>98</v>
      </c>
      <c r="B103" s="339"/>
      <c r="C103" s="338"/>
      <c r="D103" s="339"/>
      <c r="E103" s="339"/>
      <c r="F103" s="339"/>
    </row>
    <row r="104" spans="1:6" ht="15" customHeight="1">
      <c r="A104" s="325">
        <v>99</v>
      </c>
      <c r="B104" s="326"/>
      <c r="C104" s="327"/>
      <c r="D104" s="326"/>
      <c r="E104" s="326"/>
      <c r="F104" s="328"/>
    </row>
    <row r="105" spans="1:6" ht="15" customHeight="1">
      <c r="A105" s="325">
        <v>100</v>
      </c>
      <c r="B105" s="483"/>
      <c r="C105" s="484"/>
      <c r="D105" s="483"/>
      <c r="E105" s="477"/>
      <c r="F105" s="339"/>
    </row>
    <row r="106" spans="1:6" ht="15" customHeight="1">
      <c r="A106" s="325">
        <v>101</v>
      </c>
      <c r="B106" s="326"/>
      <c r="C106" s="327"/>
      <c r="D106" s="326"/>
      <c r="E106" s="349"/>
      <c r="F106" s="350"/>
    </row>
    <row r="107" spans="1:6" ht="15" customHeight="1">
      <c r="A107" s="325">
        <v>102</v>
      </c>
      <c r="B107" s="339"/>
      <c r="C107" s="338"/>
      <c r="D107" s="339"/>
      <c r="E107" s="339"/>
      <c r="F107" s="339"/>
    </row>
    <row r="108" spans="1:6" ht="15" customHeight="1">
      <c r="A108" s="325">
        <v>103</v>
      </c>
      <c r="B108" s="342"/>
      <c r="C108" s="327"/>
      <c r="D108" s="326"/>
      <c r="E108" s="326"/>
      <c r="F108" s="328"/>
    </row>
    <row r="109" spans="1:6" ht="15" customHeight="1">
      <c r="A109" s="325">
        <v>104</v>
      </c>
      <c r="B109" s="326"/>
      <c r="C109" s="327"/>
      <c r="D109" s="326"/>
      <c r="E109" s="326"/>
      <c r="F109" s="328"/>
    </row>
    <row r="110" spans="1:6" ht="15" customHeight="1">
      <c r="A110" s="325">
        <v>105</v>
      </c>
      <c r="B110" s="326"/>
      <c r="C110" s="327"/>
      <c r="D110" s="326"/>
      <c r="E110" s="326"/>
      <c r="F110" s="328"/>
    </row>
    <row r="111" spans="1:6" ht="15" customHeight="1">
      <c r="A111" s="325">
        <v>106</v>
      </c>
      <c r="B111" s="339"/>
      <c r="C111" s="338"/>
      <c r="D111" s="339"/>
      <c r="E111" s="339"/>
      <c r="F111" s="339"/>
    </row>
    <row r="112" spans="1:6" ht="15" customHeight="1">
      <c r="A112" s="325">
        <v>107</v>
      </c>
      <c r="B112" s="326"/>
      <c r="C112" s="338"/>
      <c r="D112" s="339"/>
      <c r="E112" s="339"/>
      <c r="F112" s="339"/>
    </row>
    <row r="113" spans="1:6" ht="15" customHeight="1">
      <c r="A113" s="325">
        <v>108</v>
      </c>
      <c r="B113" s="326"/>
      <c r="C113" s="338"/>
      <c r="D113" s="339"/>
      <c r="E113" s="339"/>
      <c r="F113" s="339"/>
    </row>
    <row r="114" spans="1:6" ht="15" customHeight="1">
      <c r="A114" s="325">
        <v>109</v>
      </c>
      <c r="B114" s="326"/>
      <c r="C114" s="338"/>
      <c r="D114" s="339"/>
      <c r="E114" s="339"/>
      <c r="F114" s="339"/>
    </row>
    <row r="115" spans="1:6" ht="15" customHeight="1">
      <c r="A115" s="325">
        <v>110</v>
      </c>
      <c r="B115" s="326"/>
      <c r="C115" s="338"/>
      <c r="D115" s="339"/>
      <c r="E115" s="339"/>
      <c r="F115" s="339"/>
    </row>
    <row r="116" spans="1:6" ht="15" customHeight="1">
      <c r="A116" s="325">
        <v>111</v>
      </c>
      <c r="B116" s="483"/>
      <c r="C116" s="484"/>
      <c r="D116" s="483"/>
      <c r="E116" s="326"/>
      <c r="F116" s="326"/>
    </row>
    <row r="117" spans="1:6" ht="15" customHeight="1">
      <c r="A117" s="325">
        <v>112</v>
      </c>
      <c r="B117" s="326"/>
      <c r="C117" s="338"/>
      <c r="D117" s="339"/>
      <c r="E117" s="339"/>
      <c r="F117" s="339"/>
    </row>
    <row r="118" spans="1:6" ht="15" customHeight="1">
      <c r="A118" s="325">
        <v>113</v>
      </c>
      <c r="B118" s="329"/>
      <c r="C118" s="341"/>
      <c r="D118" s="331"/>
      <c r="E118" s="329"/>
      <c r="F118" s="340"/>
    </row>
    <row r="119" spans="1:6" ht="15" customHeight="1">
      <c r="A119" s="325">
        <v>114</v>
      </c>
      <c r="B119" s="329"/>
      <c r="C119" s="341"/>
      <c r="D119" s="331"/>
      <c r="E119" s="349"/>
      <c r="F119" s="350"/>
    </row>
    <row r="120" spans="1:6" ht="15" customHeight="1">
      <c r="A120" s="325">
        <v>115</v>
      </c>
      <c r="B120" s="477"/>
      <c r="C120" s="338"/>
      <c r="D120" s="339"/>
      <c r="E120" s="339"/>
      <c r="F120" s="339"/>
    </row>
    <row r="121" spans="1:6" ht="15" customHeight="1">
      <c r="A121" s="325">
        <v>116</v>
      </c>
      <c r="B121" s="326"/>
      <c r="C121" s="338"/>
      <c r="D121" s="339"/>
      <c r="E121" s="331"/>
      <c r="F121" s="337"/>
    </row>
    <row r="122" spans="1:6" ht="15" customHeight="1">
      <c r="A122" s="325">
        <v>117</v>
      </c>
      <c r="B122" s="326"/>
      <c r="C122" s="338"/>
      <c r="D122" s="339"/>
      <c r="E122" s="339"/>
      <c r="F122" s="339"/>
    </row>
    <row r="123" spans="1:6" ht="15" customHeight="1">
      <c r="A123" s="325">
        <v>118</v>
      </c>
      <c r="B123" s="329"/>
      <c r="C123" s="341"/>
      <c r="D123" s="331"/>
      <c r="E123" s="329"/>
      <c r="F123" s="340"/>
    </row>
    <row r="124" spans="1:6" ht="15" customHeight="1">
      <c r="A124" s="325">
        <v>119</v>
      </c>
      <c r="B124" s="329"/>
      <c r="C124" s="341"/>
      <c r="D124" s="331"/>
      <c r="E124" s="329"/>
      <c r="F124" s="340"/>
    </row>
    <row r="125" spans="1:6" ht="15" customHeight="1">
      <c r="A125" s="325">
        <v>120</v>
      </c>
      <c r="B125" s="329"/>
      <c r="C125" s="341"/>
      <c r="D125" s="331"/>
      <c r="E125" s="344"/>
      <c r="F125" s="344"/>
    </row>
  </sheetData>
  <dataConsolidate/>
  <phoneticPr fontId="33" type="noConversion"/>
  <printOptions gridLines="1" gridLinesSet="0"/>
  <pageMargins left="0.78740157480314965" right="0" top="0.78740157480314965" bottom="0.78740157480314965" header="0.51181102300000003" footer="0.51181102300000003"/>
  <pageSetup paperSize="9" orientation="portrait" horizontalDpi="300" verticalDpi="300" r:id="rId1"/>
  <headerFooter alignWithMargins="0">
    <oddFooter>&amp;R&amp;"Small Fonts"&amp;7&amp;F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5"/>
  <dimension ref="A1:Z52"/>
  <sheetViews>
    <sheetView showGridLines="0" tabSelected="1" zoomScaleNormal="100" workbookViewId="0">
      <selection activeCell="S17" sqref="S17"/>
    </sheetView>
  </sheetViews>
  <sheetFormatPr baseColWidth="10" defaultColWidth="3.28515625" defaultRowHeight="14.25" customHeight="1"/>
  <cols>
    <col min="1" max="1" width="2.140625" style="317" customWidth="1"/>
    <col min="2" max="2" width="6.28515625" style="426" customWidth="1"/>
    <col min="3" max="3" width="6.42578125" style="426" customWidth="1"/>
    <col min="4" max="4" width="12.42578125" style="426" customWidth="1"/>
    <col min="5" max="5" width="14.42578125" style="426" customWidth="1"/>
    <col min="6" max="6" width="7.140625" style="426" customWidth="1"/>
    <col min="7" max="7" width="7.28515625" style="427" customWidth="1"/>
    <col min="8" max="8" width="8.28515625" style="427" customWidth="1"/>
    <col min="9" max="9" width="7.5703125" style="427" customWidth="1"/>
    <col min="10" max="10" width="9.7109375" style="427" customWidth="1"/>
    <col min="11" max="11" width="4.5703125" style="426" customWidth="1"/>
    <col min="12" max="12" width="4" style="426" customWidth="1"/>
    <col min="13" max="13" width="3.5703125" style="426" customWidth="1"/>
    <col min="14" max="14" width="10.140625" style="317" customWidth="1"/>
    <col min="15" max="15" width="9.42578125" style="317" customWidth="1"/>
    <col min="16" max="16" width="7.42578125" style="317" customWidth="1"/>
    <col min="17" max="18" width="3.28515625" style="317" customWidth="1"/>
    <col min="19" max="19" width="12.42578125" style="317" bestFit="1" customWidth="1"/>
    <col min="20" max="20" width="9.28515625" style="317" bestFit="1" customWidth="1"/>
    <col min="21" max="21" width="5.85546875" style="317" bestFit="1" customWidth="1"/>
    <col min="22" max="22" width="3.28515625" style="317" customWidth="1"/>
    <col min="23" max="23" width="12.42578125" style="317" bestFit="1" customWidth="1"/>
    <col min="24" max="24" width="9.28515625" style="317" bestFit="1" customWidth="1"/>
    <col min="25" max="25" width="5.85546875" style="317" bestFit="1" customWidth="1"/>
    <col min="26" max="16384" width="3.28515625" style="317"/>
  </cols>
  <sheetData>
    <row r="1" spans="1:26" s="355" customFormat="1" ht="24" customHeight="1" thickBot="1">
      <c r="B1" s="610"/>
      <c r="C1" s="610"/>
      <c r="D1" s="610"/>
      <c r="E1" s="610"/>
      <c r="F1" s="610"/>
      <c r="G1" s="352"/>
      <c r="H1" s="352" t="s">
        <v>413</v>
      </c>
      <c r="I1" s="352"/>
      <c r="J1" s="352"/>
      <c r="K1" s="351"/>
      <c r="L1" s="351"/>
      <c r="M1" s="351"/>
      <c r="N1" s="353" t="s">
        <v>286</v>
      </c>
      <c r="O1" s="354"/>
      <c r="P1" s="354"/>
      <c r="Q1" s="465"/>
      <c r="R1" s="465"/>
      <c r="S1" s="465"/>
    </row>
    <row r="2" spans="1:26" ht="25.5" customHeight="1" thickBot="1">
      <c r="B2" s="610"/>
      <c r="C2" s="610"/>
      <c r="D2" s="610"/>
      <c r="E2" s="610"/>
      <c r="F2" s="610"/>
      <c r="G2" s="357"/>
      <c r="H2" s="357"/>
      <c r="I2" s="357"/>
      <c r="J2" s="357"/>
      <c r="K2" s="356"/>
      <c r="L2" s="356"/>
      <c r="M2" s="356"/>
      <c r="N2" s="358" t="s">
        <v>141</v>
      </c>
      <c r="O2" s="359">
        <v>2</v>
      </c>
      <c r="P2" s="360"/>
      <c r="Q2" s="466"/>
      <c r="R2" s="466"/>
      <c r="S2" s="466"/>
    </row>
    <row r="3" spans="1:26" ht="16.5">
      <c r="B3" s="361"/>
      <c r="C3" s="361"/>
      <c r="D3" s="361"/>
      <c r="E3" s="361"/>
      <c r="F3" s="361"/>
      <c r="G3" s="362"/>
      <c r="H3" s="362"/>
      <c r="I3" s="362"/>
      <c r="J3" s="362"/>
      <c r="K3" s="361"/>
      <c r="L3" s="361"/>
      <c r="M3" s="361"/>
      <c r="N3" s="358"/>
      <c r="O3" s="363"/>
      <c r="P3" s="360"/>
      <c r="Q3" s="466"/>
      <c r="R3" s="466"/>
      <c r="S3" s="466"/>
    </row>
    <row r="4" spans="1:26" ht="16.5">
      <c r="B4" s="364"/>
      <c r="C4" s="364"/>
      <c r="D4" s="364"/>
      <c r="E4" s="364"/>
      <c r="F4" s="364"/>
      <c r="G4" s="365"/>
      <c r="H4" s="365"/>
      <c r="I4" s="365"/>
      <c r="J4" s="365"/>
      <c r="K4" s="364"/>
      <c r="L4" s="364"/>
      <c r="M4" s="364"/>
      <c r="N4" s="360"/>
      <c r="O4" s="360"/>
      <c r="P4" s="366"/>
      <c r="Q4" s="466"/>
      <c r="R4" s="466"/>
      <c r="S4" s="466"/>
    </row>
    <row r="5" spans="1:26" ht="13.5" customHeight="1">
      <c r="B5" s="367"/>
      <c r="C5" s="367"/>
      <c r="D5" s="367"/>
      <c r="E5" s="367"/>
      <c r="F5" s="367"/>
      <c r="G5" s="368"/>
      <c r="H5" s="368"/>
      <c r="I5" s="369"/>
      <c r="J5" s="368"/>
      <c r="K5" s="367"/>
      <c r="L5" s="367"/>
      <c r="M5" s="367"/>
    </row>
    <row r="6" spans="1:26" ht="14.25" customHeight="1">
      <c r="B6" s="370"/>
      <c r="C6" s="370"/>
      <c r="D6" s="371"/>
      <c r="E6" s="371"/>
      <c r="F6" s="372"/>
      <c r="G6" s="368"/>
      <c r="H6" s="368"/>
      <c r="I6" s="368"/>
      <c r="J6" s="368"/>
      <c r="K6" s="367"/>
      <c r="L6" s="367"/>
      <c r="M6" s="367"/>
      <c r="O6" s="469"/>
    </row>
    <row r="7" spans="1:26" ht="20.25">
      <c r="B7" s="373" t="s">
        <v>414</v>
      </c>
      <c r="C7" s="373"/>
      <c r="D7" s="367"/>
      <c r="E7" s="367"/>
      <c r="F7" s="367"/>
      <c r="G7" s="368"/>
      <c r="H7" s="374"/>
      <c r="I7" s="374"/>
      <c r="J7" s="368"/>
      <c r="K7" s="367"/>
      <c r="L7" s="367"/>
      <c r="M7" s="367"/>
      <c r="N7" s="640" t="s">
        <v>475</v>
      </c>
    </row>
    <row r="8" spans="1:26" ht="20.25">
      <c r="B8" s="375" t="str">
        <f>IF($O$2="",0,VLOOKUP($O$2,Zahlungspflichtige!_xlnm.Database,2))</f>
        <v>Herrn</v>
      </c>
      <c r="C8" s="375"/>
      <c r="D8" s="376"/>
      <c r="E8" s="376"/>
      <c r="F8" s="364"/>
      <c r="G8" s="365"/>
      <c r="H8" s="575" t="s">
        <v>268</v>
      </c>
      <c r="I8" s="351"/>
      <c r="J8" s="576" t="str">
        <f>A!C3</f>
        <v>Waldhof</v>
      </c>
      <c r="K8" s="364"/>
      <c r="L8" s="364"/>
      <c r="M8" s="364"/>
      <c r="N8" s="640" t="s">
        <v>477</v>
      </c>
    </row>
    <row r="9" spans="1:26" ht="15.75">
      <c r="B9" s="377">
        <f>IF($O$2="",0,VLOOKUP($O$2,Zahlungspflichtige!_xlnm.Database,4))</f>
        <v>0</v>
      </c>
      <c r="C9" s="377"/>
      <c r="D9" s="376"/>
      <c r="E9" s="376"/>
      <c r="F9" s="364"/>
      <c r="G9" s="365"/>
      <c r="H9" s="351" t="s">
        <v>407</v>
      </c>
      <c r="I9" s="351"/>
      <c r="J9" s="365"/>
      <c r="K9" s="364"/>
      <c r="L9" s="364"/>
      <c r="M9" s="364"/>
      <c r="N9" s="640" t="s">
        <v>476</v>
      </c>
    </row>
    <row r="10" spans="1:26" ht="15.75">
      <c r="B10" s="375" t="str">
        <f>IF($O$2="",0,VLOOKUP($O$2,Zahlungspflichtige!_xlnm.Database,5))</f>
        <v>Straße</v>
      </c>
      <c r="C10" s="375"/>
      <c r="D10" s="376"/>
      <c r="E10" s="376"/>
      <c r="F10" s="364"/>
      <c r="G10" s="365"/>
      <c r="H10" s="351" t="s">
        <v>408</v>
      </c>
      <c r="I10" s="351" t="s">
        <v>280</v>
      </c>
      <c r="J10" s="365"/>
      <c r="K10" s="364"/>
      <c r="L10" s="364"/>
      <c r="M10" s="364"/>
      <c r="N10" s="640"/>
    </row>
    <row r="11" spans="1:26" ht="12" customHeight="1">
      <c r="B11" s="378"/>
      <c r="C11" s="378"/>
      <c r="D11" s="376"/>
      <c r="E11" s="376"/>
      <c r="F11" s="364"/>
      <c r="G11" s="365"/>
      <c r="H11" s="379" t="s">
        <v>410</v>
      </c>
      <c r="I11" s="369"/>
      <c r="J11" s="365"/>
      <c r="K11" s="364"/>
      <c r="L11" s="364"/>
      <c r="M11" s="364"/>
      <c r="N11" s="640"/>
    </row>
    <row r="12" spans="1:26" ht="15.75">
      <c r="B12" s="375" t="str">
        <f>IF($O$2="",0,VLOOKUP($O$2,Zahlungspflichtige!_xlnm.Database,6))</f>
        <v>55557 Waldbrunn</v>
      </c>
      <c r="C12" s="375"/>
      <c r="D12" s="376"/>
      <c r="E12" s="376"/>
      <c r="F12" s="364"/>
      <c r="G12" s="365"/>
      <c r="H12" s="611" t="s">
        <v>409</v>
      </c>
      <c r="I12" s="612"/>
      <c r="J12" s="612"/>
      <c r="K12" s="612"/>
      <c r="L12" s="613"/>
      <c r="M12" s="364"/>
      <c r="N12" s="640"/>
    </row>
    <row r="13" spans="1:26" ht="14.25" customHeight="1">
      <c r="B13" s="380"/>
      <c r="C13" s="380"/>
      <c r="D13" s="367"/>
      <c r="E13" s="367"/>
      <c r="F13" s="367"/>
      <c r="G13" s="368"/>
      <c r="H13" s="369"/>
      <c r="I13" s="381"/>
      <c r="J13" s="368"/>
      <c r="K13" s="367"/>
      <c r="L13" s="367"/>
      <c r="M13" s="367"/>
      <c r="N13" s="641" t="s">
        <v>478</v>
      </c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</row>
    <row r="14" spans="1:26" ht="14.25" customHeight="1">
      <c r="B14" s="367"/>
      <c r="C14" s="367"/>
      <c r="D14" s="367"/>
      <c r="E14" s="367"/>
      <c r="F14" s="367"/>
      <c r="G14" s="368"/>
      <c r="H14" s="382" t="s">
        <v>411</v>
      </c>
      <c r="I14" s="368"/>
      <c r="J14" s="368"/>
      <c r="K14" s="367"/>
      <c r="L14" s="367"/>
      <c r="M14" s="367"/>
      <c r="N14" s="641" t="s">
        <v>479</v>
      </c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</row>
    <row r="15" spans="1:26" ht="14.25" customHeight="1">
      <c r="B15" s="367"/>
      <c r="C15" s="367"/>
      <c r="D15" s="367"/>
      <c r="E15" s="367"/>
      <c r="F15" s="367"/>
      <c r="G15" s="368"/>
      <c r="H15" s="382" t="s">
        <v>412</v>
      </c>
      <c r="I15" s="368"/>
      <c r="J15" s="368"/>
      <c r="K15" s="367"/>
      <c r="L15" s="367"/>
      <c r="M15" s="367"/>
      <c r="N15" s="641" t="s">
        <v>480</v>
      </c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</row>
    <row r="16" spans="1:26" ht="14.25" customHeight="1">
      <c r="A16" s="475"/>
      <c r="B16" s="420"/>
      <c r="C16" s="367"/>
      <c r="D16" s="367"/>
      <c r="E16" s="367"/>
      <c r="F16" s="367"/>
      <c r="G16" s="368"/>
      <c r="H16" s="368"/>
      <c r="I16" s="368"/>
      <c r="J16" s="368"/>
      <c r="K16" s="367"/>
      <c r="L16" s="367"/>
      <c r="M16" s="367"/>
      <c r="N16" s="641" t="s">
        <v>481</v>
      </c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</row>
    <row r="17" spans="2:26" ht="20.25">
      <c r="B17" s="383" t="s">
        <v>287</v>
      </c>
      <c r="C17" s="383"/>
      <c r="D17" s="367"/>
      <c r="E17" s="367"/>
      <c r="F17" s="367"/>
      <c r="G17" s="368"/>
      <c r="H17" s="368"/>
      <c r="I17" s="406" t="s">
        <v>53</v>
      </c>
      <c r="J17" s="488">
        <v>1</v>
      </c>
      <c r="K17" s="367">
        <v>2019</v>
      </c>
      <c r="L17" s="367"/>
      <c r="M17" s="367"/>
      <c r="N17" s="641" t="s">
        <v>482</v>
      </c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</row>
    <row r="18" spans="2:26" ht="14.25" customHeight="1">
      <c r="B18" s="451" t="s">
        <v>288</v>
      </c>
      <c r="C18" s="384"/>
      <c r="D18" s="385" t="str">
        <f>A!C5</f>
        <v>Vorwald</v>
      </c>
      <c r="E18" s="385"/>
      <c r="F18" s="367"/>
      <c r="G18" s="368"/>
      <c r="H18" s="368"/>
      <c r="I18" s="368"/>
      <c r="J18" s="368"/>
      <c r="K18" s="367"/>
      <c r="L18" s="367"/>
      <c r="M18" s="367"/>
      <c r="N18" s="641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</row>
    <row r="19" spans="2:26" ht="14.25" customHeight="1">
      <c r="B19" s="384"/>
      <c r="C19" s="384"/>
      <c r="D19" s="371"/>
      <c r="E19" s="371"/>
      <c r="F19" s="367"/>
      <c r="G19" s="368"/>
      <c r="H19" s="368"/>
      <c r="I19" s="368"/>
      <c r="J19" s="368"/>
      <c r="K19" s="367"/>
      <c r="L19" s="367"/>
      <c r="M19" s="367"/>
      <c r="N19" s="641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</row>
    <row r="20" spans="2:26" ht="14.25" customHeight="1">
      <c r="B20" s="367" t="s">
        <v>289</v>
      </c>
      <c r="C20" s="367"/>
      <c r="D20" s="367"/>
      <c r="E20" s="367"/>
      <c r="F20" s="367"/>
      <c r="G20" s="368"/>
      <c r="H20" s="368"/>
      <c r="I20" s="368"/>
      <c r="J20" s="368"/>
      <c r="K20" s="367"/>
      <c r="L20" s="367"/>
      <c r="M20" s="367"/>
      <c r="N20" s="641" t="s">
        <v>483</v>
      </c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</row>
    <row r="21" spans="2:26" ht="14.25" customHeight="1">
      <c r="B21" s="367"/>
      <c r="C21" s="367"/>
      <c r="D21" s="367"/>
      <c r="E21" s="367"/>
      <c r="F21" s="367"/>
      <c r="G21" s="368"/>
      <c r="H21" s="368"/>
      <c r="I21" s="368"/>
      <c r="J21" s="368"/>
      <c r="K21" s="367"/>
      <c r="L21" s="367"/>
      <c r="M21" s="367"/>
      <c r="N21" s="641" t="s">
        <v>484</v>
      </c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</row>
    <row r="22" spans="2:26" ht="14.25" customHeight="1">
      <c r="B22" s="386" t="s">
        <v>319</v>
      </c>
      <c r="C22" s="443" t="s">
        <v>329</v>
      </c>
      <c r="D22" s="445" t="s">
        <v>57</v>
      </c>
      <c r="E22" s="443" t="s">
        <v>68</v>
      </c>
      <c r="F22" s="441" t="s">
        <v>49</v>
      </c>
      <c r="G22" s="614" t="s">
        <v>144</v>
      </c>
      <c r="H22" s="615"/>
      <c r="I22" s="387">
        <v>0.09</v>
      </c>
      <c r="J22" s="388" t="s">
        <v>290</v>
      </c>
      <c r="K22" s="389" t="s">
        <v>4</v>
      </c>
      <c r="L22" s="390"/>
      <c r="M22" s="472"/>
      <c r="N22" s="641" t="s">
        <v>485</v>
      </c>
      <c r="O22" s="434"/>
      <c r="P22" s="434"/>
      <c r="Q22" s="434"/>
      <c r="R22" s="434"/>
      <c r="S22" s="435"/>
      <c r="T22" s="434"/>
      <c r="U22" s="434"/>
      <c r="V22" s="434"/>
      <c r="W22" s="435"/>
      <c r="X22" s="434"/>
      <c r="Y22" s="434"/>
      <c r="Z22" s="434"/>
    </row>
    <row r="23" spans="2:26" ht="14.25" customHeight="1">
      <c r="B23" s="392"/>
      <c r="C23" s="444" t="s">
        <v>330</v>
      </c>
      <c r="D23" s="450"/>
      <c r="E23" s="444"/>
      <c r="F23" s="442" t="s">
        <v>58</v>
      </c>
      <c r="G23" s="393" t="s">
        <v>152</v>
      </c>
      <c r="H23" s="393" t="s">
        <v>292</v>
      </c>
      <c r="I23" s="394" t="s">
        <v>154</v>
      </c>
      <c r="J23" s="394" t="s">
        <v>155</v>
      </c>
      <c r="K23" s="391"/>
      <c r="L23" s="395"/>
      <c r="M23" s="473"/>
      <c r="N23" s="641" t="s">
        <v>486</v>
      </c>
      <c r="O23" s="436"/>
      <c r="P23" s="436"/>
      <c r="Q23" s="434"/>
      <c r="R23" s="434"/>
      <c r="S23" s="436"/>
      <c r="T23" s="436"/>
      <c r="U23" s="436"/>
      <c r="V23" s="434"/>
      <c r="W23" s="436"/>
      <c r="X23" s="436"/>
      <c r="Y23" s="436"/>
      <c r="Z23" s="434"/>
    </row>
    <row r="24" spans="2:26" ht="15" customHeight="1">
      <c r="B24" s="447"/>
      <c r="C24" s="442"/>
      <c r="D24" s="397"/>
      <c r="E24" s="397"/>
      <c r="F24" s="401"/>
      <c r="G24" s="398" t="s">
        <v>293</v>
      </c>
      <c r="H24" s="399"/>
      <c r="I24" s="399"/>
      <c r="J24" s="400"/>
      <c r="K24" s="396"/>
      <c r="L24" s="397"/>
      <c r="M24" s="401"/>
      <c r="N24" s="641" t="s">
        <v>487</v>
      </c>
      <c r="O24" s="437"/>
      <c r="P24" s="438"/>
      <c r="Q24" s="434"/>
      <c r="R24" s="434"/>
      <c r="S24" s="439"/>
      <c r="T24" s="439"/>
      <c r="U24" s="440"/>
      <c r="V24" s="434"/>
      <c r="W24" s="439"/>
      <c r="X24" s="439"/>
      <c r="Y24" s="440"/>
      <c r="Z24" s="434"/>
    </row>
    <row r="25" spans="2:26" ht="18" customHeight="1">
      <c r="B25" s="452">
        <v>124</v>
      </c>
      <c r="C25" s="452">
        <v>1</v>
      </c>
      <c r="D25" s="453" t="str">
        <f>IF(ISBLANK(B25),"",VLOOKUP($B$25:$B$29,Wildbretpreise!$A$5:$G$153,3,0))</f>
        <v>Schwarzwild</v>
      </c>
      <c r="E25" s="453" t="str">
        <f>IF(ISBLANK(B25),"",VLOOKUP($B$25:$B$29,Wildbretpreise!$A$5:$G$153,4,0))</f>
        <v>Überläufer</v>
      </c>
      <c r="F25" s="448">
        <v>31</v>
      </c>
      <c r="G25" s="454">
        <f>IF(ISBLANK(B25),"",VLOOKUP($B$25:$B$29,Wildbretpreise!$A$5:$G$153,6,0))</f>
        <v>2.5</v>
      </c>
      <c r="H25" s="455">
        <f>IF(ISBLANK(B25),"",ROUND(G25*F25,2))</f>
        <v>77.5</v>
      </c>
      <c r="I25" s="455">
        <f>IF(ISBLANK(B25),"",ROUND(H25*0.09,2))</f>
        <v>6.98</v>
      </c>
      <c r="J25" s="402">
        <f>IF(ISBLANK(B25),"",I25+H25)</f>
        <v>84.48</v>
      </c>
      <c r="K25" s="403"/>
      <c r="L25" s="404"/>
      <c r="M25" s="474"/>
      <c r="N25" s="641" t="s">
        <v>488</v>
      </c>
      <c r="O25" s="437"/>
      <c r="P25" s="438"/>
      <c r="Q25" s="434"/>
      <c r="R25" s="434"/>
      <c r="S25" s="439"/>
      <c r="T25" s="439"/>
      <c r="U25" s="440"/>
      <c r="V25" s="434"/>
      <c r="W25" s="439"/>
      <c r="X25" s="439"/>
      <c r="Y25" s="440"/>
      <c r="Z25" s="434"/>
    </row>
    <row r="26" spans="2:26" ht="18" customHeight="1">
      <c r="B26" s="452"/>
      <c r="C26" s="452"/>
      <c r="D26" s="453" t="str">
        <f>IF(ISBLANK(B26),"",VLOOKUP($B$25:$B$29,Wildbretpreise!$A$5:$G$153,3,0))</f>
        <v/>
      </c>
      <c r="E26" s="453" t="str">
        <f>IF(ISBLANK(B26),"",VLOOKUP($B$25:$B$29,Wildbretpreise!$A$5:$G$153,4,0))</f>
        <v/>
      </c>
      <c r="F26" s="449"/>
      <c r="G26" s="454" t="str">
        <f>IF(ISBLANK(B26),"",VLOOKUP($B$25:$B$29,Wildbretpreise!$A$5:$G$153,6,0))</f>
        <v/>
      </c>
      <c r="H26" s="455" t="str">
        <f>IF(ISBLANK(B26),"",ROUND(G26*F26,2))</f>
        <v/>
      </c>
      <c r="I26" s="455" t="str">
        <f>IF(ISBLANK(B26),"",ROUND(H26*0.09,2))</f>
        <v/>
      </c>
      <c r="J26" s="402" t="str">
        <f>IF(ISBLANK(B26),"",I26+H26)</f>
        <v/>
      </c>
      <c r="K26" s="622"/>
      <c r="L26" s="628"/>
      <c r="M26" s="629"/>
      <c r="N26" s="641" t="s">
        <v>489</v>
      </c>
      <c r="O26" s="437"/>
      <c r="P26" s="438"/>
      <c r="Q26" s="434"/>
      <c r="R26" s="434"/>
      <c r="S26" s="439"/>
      <c r="T26" s="439"/>
      <c r="U26" s="440"/>
      <c r="V26" s="434"/>
      <c r="W26" s="439"/>
      <c r="X26" s="439"/>
      <c r="Y26" s="440"/>
      <c r="Z26" s="434"/>
    </row>
    <row r="27" spans="2:26" ht="18" customHeight="1">
      <c r="B27" s="452"/>
      <c r="C27" s="452"/>
      <c r="D27" s="453" t="str">
        <f>IF(ISBLANK(B27),"",VLOOKUP($B$25:$B$29,Wildbretpreise!$A$5:$G$153,3,0))</f>
        <v/>
      </c>
      <c r="E27" s="453" t="str">
        <f>IF(ISBLANK(B27),"",VLOOKUP($B$25:$B$29,Wildbretpreise!$A$5:$G$153,4,0))</f>
        <v/>
      </c>
      <c r="F27" s="449"/>
      <c r="G27" s="454" t="str">
        <f>IF(ISBLANK(B27),"",VLOOKUP($B$25:$B$29,Wildbretpreise!$A$5:$G$153,6,0))</f>
        <v/>
      </c>
      <c r="H27" s="455" t="str">
        <f>IF(ISBLANK(B27),"",ROUND(G27*F27,2))</f>
        <v/>
      </c>
      <c r="I27" s="455" t="str">
        <f>IF(ISBLANK(B27),"",ROUND(H27*0.09,2))</f>
        <v/>
      </c>
      <c r="J27" s="402" t="str">
        <f>IF(ISBLANK(B27),"",I27+H27)</f>
        <v/>
      </c>
      <c r="K27" s="622"/>
      <c r="L27" s="623"/>
      <c r="M27" s="624"/>
      <c r="N27" s="641"/>
      <c r="O27" s="437"/>
      <c r="P27" s="438"/>
      <c r="Q27" s="434"/>
      <c r="R27" s="434"/>
      <c r="S27" s="439"/>
      <c r="T27" s="439"/>
      <c r="U27" s="440"/>
      <c r="V27" s="434"/>
      <c r="W27" s="439"/>
      <c r="X27" s="439"/>
      <c r="Y27" s="440"/>
      <c r="Z27" s="434"/>
    </row>
    <row r="28" spans="2:26" ht="18" customHeight="1">
      <c r="B28" s="452"/>
      <c r="C28" s="452"/>
      <c r="D28" s="453" t="str">
        <f>IF(ISBLANK(B28),"",VLOOKUP($B$25:$B$29,Wildbretpreise!$A$5:$G$153,3,0))</f>
        <v/>
      </c>
      <c r="E28" s="453" t="str">
        <f>IF(ISBLANK(B28),"",VLOOKUP($B$25:$B$29,Wildbretpreise!$A$5:$G$153,4,0))</f>
        <v/>
      </c>
      <c r="F28" s="449"/>
      <c r="G28" s="454" t="str">
        <f>IF(ISBLANK(B28),"",VLOOKUP($B$25:$B$29,Wildbretpreise!$A$5:$G$153,6,0))</f>
        <v/>
      </c>
      <c r="H28" s="455" t="str">
        <f>IF(ISBLANK(B28),"",ROUND(G28*F28,2))</f>
        <v/>
      </c>
      <c r="I28" s="455" t="str">
        <f>IF(ISBLANK(B28),"",ROUND(H28*0.09,2))</f>
        <v/>
      </c>
      <c r="J28" s="402" t="str">
        <f>IF(ISBLANK(B28),"",I28+H28)</f>
        <v/>
      </c>
      <c r="K28" s="619"/>
      <c r="L28" s="620"/>
      <c r="M28" s="621"/>
      <c r="N28" s="641"/>
      <c r="O28" s="437"/>
      <c r="P28" s="438"/>
      <c r="Q28" s="434"/>
      <c r="R28" s="434"/>
      <c r="S28" s="439"/>
      <c r="T28" s="439"/>
      <c r="U28" s="440"/>
      <c r="V28" s="434"/>
      <c r="W28" s="439"/>
      <c r="X28" s="439"/>
      <c r="Y28" s="440"/>
      <c r="Z28" s="434"/>
    </row>
    <row r="29" spans="2:26" ht="18" customHeight="1" thickBot="1">
      <c r="B29" s="463"/>
      <c r="C29" s="463"/>
      <c r="D29" s="464" t="str">
        <f>IF(ISBLANK(B29),"",VLOOKUP($B$25:$B$29,Wildbretpreise!$A$5:$G$153,3,0))</f>
        <v/>
      </c>
      <c r="E29" s="464" t="str">
        <f>IF(ISBLANK(B29),"",VLOOKUP($B$25:$B$29,Wildbretpreise!$A$5:$G$153,4,0))</f>
        <v/>
      </c>
      <c r="F29" s="458"/>
      <c r="G29" s="459" t="str">
        <f>IF(ISBLANK(B29),"",VLOOKUP($B$25:$B$29,Wildbretpreise!$A$5:$G$153,6,0))</f>
        <v/>
      </c>
      <c r="H29" s="460" t="str">
        <f>IF(ISBLANK(B29),"",ROUND(G29*F29,2))</f>
        <v/>
      </c>
      <c r="I29" s="460" t="str">
        <f>IF(ISBLANK(B29),"",ROUND(H29*0.09,2))</f>
        <v/>
      </c>
      <c r="J29" s="461" t="str">
        <f>IF(ISBLANK(B29),"",I29+H29)</f>
        <v/>
      </c>
      <c r="K29" s="616"/>
      <c r="L29" s="617"/>
      <c r="M29" s="618"/>
      <c r="N29" s="642"/>
      <c r="O29" s="437"/>
      <c r="P29" s="438"/>
      <c r="Q29" s="434"/>
      <c r="R29" s="434"/>
      <c r="S29" s="434"/>
      <c r="T29" s="434"/>
      <c r="U29" s="434"/>
      <c r="V29" s="434"/>
      <c r="W29" s="439"/>
      <c r="X29" s="439"/>
      <c r="Y29" s="440"/>
      <c r="Z29" s="434"/>
    </row>
    <row r="30" spans="2:26" ht="18" customHeight="1" thickTop="1">
      <c r="B30" s="462" t="s">
        <v>61</v>
      </c>
      <c r="C30" s="446"/>
      <c r="D30" s="367"/>
      <c r="E30" s="367"/>
      <c r="F30" s="456">
        <f>SUM(F25:F29)</f>
        <v>31</v>
      </c>
      <c r="G30" s="368"/>
      <c r="H30" s="455">
        <f>SUM(H25:H29)</f>
        <v>77.5</v>
      </c>
      <c r="I30" s="455">
        <f>SUM(I25:I29)</f>
        <v>6.98</v>
      </c>
      <c r="J30" s="457">
        <f>SUM(J25:J29)</f>
        <v>84.48</v>
      </c>
      <c r="K30" s="368"/>
      <c r="L30" s="368"/>
      <c r="M30" s="368"/>
      <c r="N30" s="437"/>
      <c r="O30" s="437"/>
      <c r="P30" s="438"/>
      <c r="Q30" s="434"/>
      <c r="R30" s="434"/>
      <c r="S30" s="439"/>
      <c r="T30" s="439"/>
      <c r="U30" s="439"/>
      <c r="V30" s="434"/>
      <c r="W30" s="439"/>
      <c r="X30" s="439"/>
      <c r="Y30" s="440"/>
      <c r="Z30" s="434"/>
    </row>
    <row r="31" spans="2:26" ht="12" customHeight="1">
      <c r="B31" s="367"/>
      <c r="C31" s="367"/>
      <c r="D31" s="367"/>
      <c r="E31" s="367"/>
      <c r="F31" s="367"/>
      <c r="G31" s="368"/>
      <c r="H31" s="368"/>
      <c r="I31" s="368"/>
      <c r="J31" s="368"/>
      <c r="K31" s="367"/>
      <c r="L31" s="367"/>
      <c r="M31" s="367"/>
      <c r="N31" s="437"/>
      <c r="O31" s="437"/>
      <c r="P31" s="437"/>
      <c r="Q31" s="434"/>
      <c r="R31" s="434"/>
      <c r="S31" s="434"/>
      <c r="T31" s="434"/>
      <c r="U31" s="434"/>
      <c r="V31" s="434"/>
      <c r="W31" s="434"/>
      <c r="X31" s="434"/>
      <c r="Y31" s="434"/>
      <c r="Z31" s="434"/>
    </row>
    <row r="32" spans="2:26" ht="12.75">
      <c r="B32" s="367"/>
      <c r="C32" s="367"/>
      <c r="D32" s="367"/>
      <c r="E32" s="367"/>
      <c r="F32" s="367"/>
      <c r="G32" s="368"/>
      <c r="H32" s="368"/>
      <c r="I32" s="406"/>
      <c r="J32" s="407"/>
      <c r="K32" s="367"/>
      <c r="L32" s="367"/>
      <c r="M32" s="367"/>
      <c r="N32" s="437"/>
      <c r="O32" s="437"/>
      <c r="P32" s="437"/>
      <c r="Q32" s="434"/>
      <c r="R32" s="434"/>
      <c r="S32" s="434"/>
      <c r="T32" s="434"/>
      <c r="U32" s="434"/>
      <c r="V32" s="434"/>
      <c r="W32" s="434"/>
      <c r="X32" s="434"/>
      <c r="Y32" s="434"/>
      <c r="Z32" s="434"/>
    </row>
    <row r="33" spans="2:26" ht="14.25" customHeight="1">
      <c r="B33" s="408" t="s">
        <v>302</v>
      </c>
      <c r="C33" s="408"/>
      <c r="D33" s="368"/>
      <c r="E33" s="368"/>
      <c r="F33" s="367"/>
      <c r="G33" s="368"/>
      <c r="H33" s="368"/>
      <c r="I33" s="368"/>
      <c r="J33" s="368"/>
      <c r="K33" s="367"/>
      <c r="L33" s="367"/>
      <c r="M33" s="367"/>
      <c r="N33" s="437"/>
      <c r="O33" s="437"/>
      <c r="P33" s="437"/>
      <c r="Q33" s="434"/>
      <c r="R33" s="434"/>
      <c r="S33" s="434"/>
      <c r="T33" s="434"/>
      <c r="U33" s="434"/>
      <c r="V33" s="434"/>
      <c r="W33" s="434"/>
      <c r="X33" s="434"/>
      <c r="Y33" s="434"/>
      <c r="Z33" s="434"/>
    </row>
    <row r="34" spans="2:26" ht="14.25" customHeight="1">
      <c r="B34" s="409"/>
      <c r="C34" s="409"/>
      <c r="D34" s="369" t="s">
        <v>303</v>
      </c>
      <c r="E34" s="369"/>
      <c r="F34" s="367"/>
      <c r="G34" s="368"/>
      <c r="H34" s="368"/>
      <c r="I34" s="368"/>
      <c r="J34" s="368"/>
      <c r="K34" s="367"/>
      <c r="L34" s="367"/>
      <c r="M34" s="367"/>
      <c r="N34" s="437"/>
      <c r="O34" s="437"/>
      <c r="P34" s="437"/>
      <c r="Q34" s="434"/>
      <c r="R34" s="434"/>
      <c r="S34" s="434"/>
      <c r="T34" s="434"/>
      <c r="U34" s="434"/>
      <c r="V34" s="434"/>
      <c r="W34" s="434"/>
      <c r="X34" s="434"/>
      <c r="Y34" s="434"/>
      <c r="Z34" s="434"/>
    </row>
    <row r="35" spans="2:26" ht="14.25" customHeight="1">
      <c r="B35" s="409"/>
      <c r="C35" s="409"/>
      <c r="D35" s="369" t="s">
        <v>304</v>
      </c>
      <c r="E35" s="369"/>
      <c r="F35" s="367"/>
      <c r="G35" s="368"/>
      <c r="H35" s="368"/>
      <c r="I35" s="368"/>
      <c r="J35" s="368"/>
      <c r="K35" s="367"/>
      <c r="L35" s="367"/>
      <c r="M35" s="367"/>
      <c r="N35" s="405"/>
      <c r="O35" s="405"/>
      <c r="P35" s="405"/>
    </row>
    <row r="36" spans="2:26" ht="14.25" customHeight="1">
      <c r="B36" s="409"/>
      <c r="C36" s="409"/>
      <c r="D36" s="369"/>
      <c r="E36" s="369"/>
      <c r="F36" s="367"/>
      <c r="G36" s="368"/>
      <c r="H36" s="368"/>
      <c r="I36" s="368"/>
      <c r="J36" s="368"/>
      <c r="K36" s="367"/>
      <c r="L36" s="367"/>
      <c r="M36" s="367"/>
      <c r="N36" s="405"/>
      <c r="O36" s="405"/>
      <c r="P36" s="405"/>
    </row>
    <row r="37" spans="2:26" s="335" customFormat="1" ht="14.25" customHeight="1">
      <c r="B37" s="410"/>
      <c r="C37" s="410"/>
      <c r="D37" s="364"/>
      <c r="E37" s="364"/>
      <c r="F37" s="411" t="s">
        <v>305</v>
      </c>
      <c r="G37" s="626">
        <f>J30</f>
        <v>84.48</v>
      </c>
      <c r="H37" s="626"/>
      <c r="I37" s="412"/>
      <c r="J37" s="412"/>
      <c r="K37" s="412"/>
      <c r="L37" s="413"/>
      <c r="M37" s="414" t="s">
        <v>306</v>
      </c>
      <c r="N37" s="405"/>
      <c r="O37" s="405"/>
      <c r="P37" s="405"/>
    </row>
    <row r="38" spans="2:26" s="335" customFormat="1" ht="14.25" customHeight="1">
      <c r="B38" s="364"/>
      <c r="C38" s="364"/>
      <c r="D38" s="415"/>
      <c r="E38" s="415"/>
      <c r="F38" s="415" t="s">
        <v>307</v>
      </c>
      <c r="G38" s="627">
        <f ca="1">NOW()+14</f>
        <v>43643.488941550924</v>
      </c>
      <c r="H38" s="627"/>
      <c r="I38" s="412"/>
      <c r="J38" s="412"/>
      <c r="K38" s="412"/>
      <c r="L38" s="413"/>
      <c r="M38" s="414"/>
      <c r="N38" s="405"/>
      <c r="O38" s="405"/>
      <c r="P38" s="405"/>
    </row>
    <row r="39" spans="2:26" s="335" customFormat="1" ht="14.25" customHeight="1">
      <c r="B39" s="364" t="s">
        <v>308</v>
      </c>
      <c r="C39" s="364"/>
      <c r="D39" s="364"/>
      <c r="E39" s="364"/>
      <c r="F39" s="364"/>
      <c r="G39" s="365"/>
      <c r="H39" s="365"/>
      <c r="I39" s="365"/>
      <c r="J39" s="365"/>
      <c r="K39" s="364"/>
      <c r="L39" s="364"/>
      <c r="M39" s="416"/>
      <c r="N39" s="405"/>
      <c r="O39" s="405"/>
      <c r="P39" s="405"/>
    </row>
    <row r="40" spans="2:26" s="335" customFormat="1" ht="14.25" customHeight="1">
      <c r="B40" s="364" t="s">
        <v>309</v>
      </c>
      <c r="C40" s="364"/>
      <c r="D40" s="364"/>
      <c r="E40" s="364"/>
      <c r="F40" s="364"/>
      <c r="G40" s="365"/>
      <c r="H40" s="365"/>
      <c r="I40" s="365"/>
      <c r="J40" s="365"/>
      <c r="K40" s="364"/>
      <c r="L40" s="364"/>
      <c r="M40" s="364"/>
      <c r="N40" s="405"/>
      <c r="O40" s="405"/>
      <c r="P40" s="405"/>
    </row>
    <row r="41" spans="2:26" s="335" customFormat="1" ht="14.25" customHeight="1">
      <c r="B41" s="364" t="s">
        <v>310</v>
      </c>
      <c r="C41" s="364"/>
      <c r="D41" s="364"/>
      <c r="E41" s="364"/>
      <c r="F41" s="364"/>
      <c r="G41" s="365"/>
      <c r="H41" s="365"/>
      <c r="I41" s="365"/>
      <c r="J41" s="365"/>
      <c r="K41" s="364"/>
      <c r="L41" s="364"/>
      <c r="M41" s="364"/>
    </row>
    <row r="42" spans="2:26" s="335" customFormat="1" ht="12" customHeight="1">
      <c r="B42" s="364"/>
      <c r="C42" s="364"/>
      <c r="D42" s="364"/>
      <c r="E42" s="364"/>
      <c r="F42" s="364"/>
      <c r="G42" s="365"/>
      <c r="H42" s="365"/>
      <c r="I42" s="365"/>
      <c r="J42" s="365"/>
      <c r="K42" s="364"/>
      <c r="L42" s="364"/>
      <c r="M42" s="364"/>
    </row>
    <row r="43" spans="2:26" s="335" customFormat="1" ht="14.25" customHeight="1">
      <c r="B43" s="417"/>
      <c r="C43" s="417"/>
      <c r="D43" s="411" t="s">
        <v>415</v>
      </c>
      <c r="E43" s="411"/>
      <c r="F43" s="630">
        <f ca="1">NOW()</f>
        <v>43629.488941550924</v>
      </c>
      <c r="G43" s="630"/>
      <c r="H43" s="413"/>
      <c r="I43" s="413"/>
      <c r="J43" s="365"/>
      <c r="K43" s="364"/>
      <c r="L43" s="364"/>
      <c r="M43" s="364"/>
    </row>
    <row r="44" spans="2:26" ht="11.25" customHeight="1">
      <c r="B44" s="625"/>
      <c r="C44" s="625"/>
      <c r="D44" s="625"/>
      <c r="E44" s="418"/>
      <c r="F44" s="367"/>
      <c r="G44" s="368"/>
      <c r="H44" s="368"/>
      <c r="I44" s="368"/>
      <c r="J44" s="368"/>
      <c r="K44" s="367"/>
      <c r="L44" s="367"/>
      <c r="M44" s="367"/>
    </row>
    <row r="45" spans="2:26" ht="11.25" customHeight="1">
      <c r="B45" s="367"/>
      <c r="C45" s="367"/>
      <c r="D45" s="367"/>
      <c r="E45" s="367"/>
      <c r="F45" s="367"/>
      <c r="G45" s="368"/>
      <c r="H45" s="368"/>
      <c r="I45" s="408"/>
      <c r="J45" s="419"/>
      <c r="K45" s="369"/>
      <c r="L45" s="419"/>
      <c r="M45" s="419"/>
    </row>
    <row r="46" spans="2:26" ht="10.5" customHeight="1">
      <c r="B46" s="412"/>
      <c r="C46" s="412"/>
      <c r="D46" s="412"/>
      <c r="E46" s="412"/>
      <c r="F46" s="420"/>
      <c r="G46" s="368"/>
      <c r="H46" s="368"/>
      <c r="I46" s="421"/>
      <c r="J46" s="419"/>
      <c r="K46" s="369"/>
      <c r="L46" s="369"/>
      <c r="M46" s="419"/>
    </row>
    <row r="47" spans="2:26" ht="10.5" customHeight="1">
      <c r="B47" s="420"/>
      <c r="C47" s="420"/>
      <c r="D47" s="420"/>
      <c r="E47" s="420"/>
      <c r="F47" s="420"/>
      <c r="G47" s="368"/>
      <c r="H47" s="368"/>
      <c r="I47" s="422"/>
      <c r="J47" s="423"/>
      <c r="K47" s="369"/>
      <c r="L47" s="369"/>
      <c r="M47" s="419"/>
    </row>
    <row r="48" spans="2:26" s="425" customFormat="1" ht="12.75">
      <c r="B48" s="480" t="s">
        <v>334</v>
      </c>
      <c r="C48" s="424"/>
      <c r="D48" s="424"/>
      <c r="E48" s="424"/>
      <c r="F48" s="419"/>
      <c r="G48" s="369"/>
      <c r="H48" s="369"/>
      <c r="I48" s="408" t="s">
        <v>311</v>
      </c>
      <c r="J48" s="419"/>
      <c r="K48" s="369"/>
      <c r="L48" s="419"/>
      <c r="M48" s="419"/>
    </row>
    <row r="49" spans="2:13" s="425" customFormat="1" ht="12.75">
      <c r="B49" s="480" t="s">
        <v>335</v>
      </c>
      <c r="C49" s="419"/>
      <c r="D49" s="419"/>
      <c r="E49" s="419"/>
      <c r="F49" s="419"/>
      <c r="G49" s="369"/>
      <c r="H49" s="369"/>
      <c r="I49" s="421" t="s">
        <v>312</v>
      </c>
      <c r="J49" s="419"/>
      <c r="K49" s="369"/>
      <c r="L49" s="369"/>
      <c r="M49" s="419"/>
    </row>
    <row r="50" spans="2:13" s="425" customFormat="1" ht="12.75">
      <c r="B50" s="419"/>
      <c r="C50" s="481" t="s">
        <v>416</v>
      </c>
      <c r="D50" s="419"/>
      <c r="E50" s="419"/>
      <c r="F50" s="419"/>
      <c r="G50" s="369"/>
      <c r="H50" s="369"/>
      <c r="I50" s="422" t="s">
        <v>313</v>
      </c>
      <c r="J50" s="423"/>
      <c r="K50" s="369" t="s">
        <v>314</v>
      </c>
      <c r="L50" s="369"/>
      <c r="M50" s="419"/>
    </row>
    <row r="51" spans="2:13" s="425" customFormat="1" ht="12.75">
      <c r="B51" s="419"/>
      <c r="C51" s="481" t="s">
        <v>417</v>
      </c>
      <c r="D51" s="419"/>
      <c r="E51" s="419"/>
      <c r="F51" s="419"/>
      <c r="G51" s="369"/>
      <c r="H51" s="369"/>
      <c r="I51" s="421" t="s">
        <v>315</v>
      </c>
      <c r="J51" s="419"/>
      <c r="K51" s="369"/>
      <c r="L51" s="369"/>
      <c r="M51" s="419"/>
    </row>
    <row r="52" spans="2:13" s="425" customFormat="1" ht="11.25">
      <c r="B52" s="419"/>
      <c r="C52" s="419"/>
      <c r="D52" s="419"/>
      <c r="E52" s="419"/>
      <c r="F52" s="419"/>
      <c r="G52" s="369"/>
      <c r="H52" s="369"/>
      <c r="I52" s="422" t="s">
        <v>316</v>
      </c>
      <c r="J52" s="423"/>
      <c r="K52" s="369" t="s">
        <v>317</v>
      </c>
      <c r="L52" s="369"/>
      <c r="M52" s="419"/>
    </row>
  </sheetData>
  <sheetProtection password="E0A6"/>
  <mergeCells count="11">
    <mergeCell ref="B44:D44"/>
    <mergeCell ref="G37:H37"/>
    <mergeCell ref="G38:H38"/>
    <mergeCell ref="K26:M26"/>
    <mergeCell ref="F43:G43"/>
    <mergeCell ref="B1:F2"/>
    <mergeCell ref="H12:L12"/>
    <mergeCell ref="G22:H22"/>
    <mergeCell ref="K29:M29"/>
    <mergeCell ref="K28:M28"/>
    <mergeCell ref="K27:M27"/>
  </mergeCells>
  <phoneticPr fontId="33" type="noConversion"/>
  <pageMargins left="0.6692913385826772" right="0.23622047244094491" top="0.43307086614173229" bottom="0.35433070866141736" header="0.35433070866141736" footer="0.15748031496062992"/>
  <pageSetup paperSize="9" orientation="portrait" blackAndWhite="1" horizontalDpi="360" verticalDpi="360" r:id="rId1"/>
  <headerFooter alignWithMargins="0">
    <oddFooter>&amp;C&amp;"Times New Roman,Standard"&amp;5L:\ABLAGE\TABELLEN\8000\8226\RECHNUNG.XLS\Rechnung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7" r:id="rId4" name="Spinner 7">
              <controlPr defaultSize="0" print="0" autoFill="0" autoLine="0" autoPict="0">
                <anchor moveWithCells="1">
                  <from>
                    <xdr:col>9</xdr:col>
                    <xdr:colOff>123825</xdr:colOff>
                    <xdr:row>17</xdr:row>
                    <xdr:rowOff>66675</xdr:rowOff>
                  </from>
                  <to>
                    <xdr:col>9</xdr:col>
                    <xdr:colOff>628650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J40"/>
  <sheetViews>
    <sheetView workbookViewId="0">
      <selection activeCell="G28" sqref="G28"/>
    </sheetView>
  </sheetViews>
  <sheetFormatPr baseColWidth="10" defaultRowHeight="15" customHeight="1"/>
  <cols>
    <col min="1" max="1" width="16.5703125" customWidth="1"/>
    <col min="2" max="2" width="11.42578125" style="585"/>
  </cols>
  <sheetData>
    <row r="1" spans="1:10" ht="28.5" customHeight="1">
      <c r="A1" s="580" t="s">
        <v>442</v>
      </c>
      <c r="B1" s="584"/>
      <c r="C1" s="581"/>
      <c r="D1" s="581"/>
      <c r="E1" s="581"/>
      <c r="F1" s="581"/>
      <c r="G1" s="581"/>
      <c r="H1" s="581"/>
      <c r="I1" s="581"/>
      <c r="J1" s="581"/>
    </row>
    <row r="2" spans="1:10" ht="15" customHeight="1">
      <c r="A2" s="581"/>
      <c r="B2" s="584"/>
      <c r="C2" s="581"/>
      <c r="D2" s="581"/>
      <c r="E2" s="581"/>
      <c r="F2" s="581"/>
      <c r="G2" s="581"/>
      <c r="H2" s="581"/>
      <c r="I2" s="581"/>
      <c r="J2" s="581"/>
    </row>
    <row r="3" spans="1:10" ht="15" customHeight="1">
      <c r="A3" s="583" t="s">
        <v>444</v>
      </c>
      <c r="B3" s="586" t="s">
        <v>210</v>
      </c>
      <c r="C3" s="582" t="s">
        <v>445</v>
      </c>
      <c r="D3" s="582"/>
      <c r="E3" s="582"/>
      <c r="F3" s="582"/>
      <c r="G3" s="582"/>
      <c r="H3" s="582"/>
      <c r="I3" s="582"/>
      <c r="J3" s="582"/>
    </row>
    <row r="4" spans="1:10" ht="15" customHeight="1">
      <c r="A4" s="583"/>
      <c r="B4" s="586"/>
      <c r="C4" s="582"/>
      <c r="D4" s="582"/>
      <c r="E4" s="582"/>
      <c r="F4" s="582"/>
      <c r="G4" s="582"/>
      <c r="H4" s="582"/>
      <c r="I4" s="582"/>
      <c r="J4" s="582"/>
    </row>
    <row r="5" spans="1:10" ht="15" customHeight="1">
      <c r="A5" s="583"/>
      <c r="B5" s="587" t="s">
        <v>443</v>
      </c>
      <c r="C5" s="582" t="s">
        <v>446</v>
      </c>
      <c r="D5" s="582"/>
      <c r="E5" s="582"/>
      <c r="F5" s="582"/>
      <c r="G5" s="582"/>
      <c r="H5" s="582"/>
      <c r="I5" s="582"/>
      <c r="J5" s="582"/>
    </row>
    <row r="6" spans="1:10" ht="15" customHeight="1">
      <c r="A6" s="583"/>
      <c r="B6" s="587"/>
      <c r="C6" s="582" t="s">
        <v>447</v>
      </c>
      <c r="D6" s="582"/>
      <c r="E6" s="582"/>
      <c r="F6" s="582"/>
      <c r="G6" s="582"/>
      <c r="H6" s="582"/>
      <c r="I6" s="582"/>
      <c r="J6" s="582"/>
    </row>
    <row r="7" spans="1:10" ht="15" customHeight="1">
      <c r="A7" s="583"/>
      <c r="B7" s="587"/>
      <c r="C7" s="582"/>
      <c r="D7" s="582"/>
      <c r="E7" s="582"/>
      <c r="F7" s="582"/>
      <c r="G7" s="582"/>
      <c r="H7" s="582"/>
      <c r="I7" s="582"/>
      <c r="J7" s="582"/>
    </row>
    <row r="8" spans="1:10" ht="15" customHeight="1">
      <c r="A8" s="583"/>
      <c r="B8" s="587" t="s">
        <v>63</v>
      </c>
      <c r="C8" s="582" t="s">
        <v>448</v>
      </c>
      <c r="D8" s="582"/>
      <c r="E8" s="582"/>
      <c r="F8" s="582"/>
      <c r="G8" s="582"/>
      <c r="H8" s="582"/>
      <c r="I8" s="582"/>
      <c r="J8" s="582"/>
    </row>
    <row r="9" spans="1:10" ht="15" customHeight="1">
      <c r="A9" s="583"/>
      <c r="B9" s="587"/>
      <c r="C9" s="582"/>
      <c r="D9" s="582"/>
      <c r="E9" s="582"/>
      <c r="F9" s="582"/>
      <c r="G9" s="582"/>
      <c r="H9" s="582"/>
      <c r="I9" s="582"/>
      <c r="J9" s="582"/>
    </row>
    <row r="10" spans="1:10" ht="15" customHeight="1">
      <c r="A10" s="583"/>
      <c r="B10" s="587" t="s">
        <v>451</v>
      </c>
      <c r="C10" s="582" t="s">
        <v>449</v>
      </c>
      <c r="D10" s="582"/>
      <c r="E10" s="582"/>
      <c r="F10" s="582"/>
      <c r="G10" s="582"/>
      <c r="H10" s="582"/>
      <c r="I10" s="582"/>
      <c r="J10" s="582"/>
    </row>
    <row r="11" spans="1:10" ht="15" customHeight="1">
      <c r="A11" s="583"/>
      <c r="B11" s="587"/>
      <c r="C11" s="582"/>
      <c r="D11" s="582"/>
      <c r="E11" s="582"/>
      <c r="F11" s="582"/>
      <c r="G11" s="582"/>
      <c r="H11" s="582"/>
      <c r="I11" s="582"/>
      <c r="J11" s="582"/>
    </row>
    <row r="12" spans="1:10" ht="15" customHeight="1">
      <c r="A12" s="583"/>
      <c r="B12" s="587" t="s">
        <v>452</v>
      </c>
      <c r="C12" s="582" t="s">
        <v>450</v>
      </c>
      <c r="D12" s="582"/>
      <c r="E12" s="582"/>
      <c r="F12" s="582"/>
      <c r="G12" s="582"/>
      <c r="H12" s="582"/>
      <c r="I12" s="582"/>
      <c r="J12" s="582"/>
    </row>
    <row r="13" spans="1:10" ht="15" customHeight="1">
      <c r="A13" s="583"/>
      <c r="B13" s="587"/>
      <c r="C13" s="582"/>
      <c r="D13" s="582"/>
      <c r="E13" s="582"/>
      <c r="F13" s="582"/>
      <c r="G13" s="582"/>
      <c r="H13" s="582"/>
      <c r="I13" s="582"/>
      <c r="J13" s="582"/>
    </row>
    <row r="14" spans="1:10" ht="15" customHeight="1">
      <c r="A14" s="583"/>
      <c r="B14" s="587" t="s">
        <v>453</v>
      </c>
      <c r="C14" s="582" t="s">
        <v>454</v>
      </c>
      <c r="D14" s="582"/>
      <c r="E14" s="582"/>
      <c r="F14" s="582"/>
      <c r="G14" s="582"/>
      <c r="H14" s="582"/>
      <c r="I14" s="582"/>
      <c r="J14" s="582"/>
    </row>
    <row r="15" spans="1:10" ht="15" customHeight="1">
      <c r="A15" s="583"/>
      <c r="B15" s="587"/>
      <c r="C15" s="582"/>
      <c r="D15" s="582"/>
      <c r="E15" s="582"/>
      <c r="F15" s="582"/>
      <c r="G15" s="582"/>
      <c r="H15" s="582"/>
      <c r="I15" s="582"/>
      <c r="J15" s="582"/>
    </row>
    <row r="16" spans="1:10" ht="15" customHeight="1">
      <c r="A16" s="583"/>
      <c r="B16" s="587" t="s">
        <v>455</v>
      </c>
      <c r="C16" s="582" t="s">
        <v>467</v>
      </c>
      <c r="D16" s="582"/>
      <c r="E16" s="582"/>
      <c r="F16" s="582"/>
      <c r="G16" s="582"/>
      <c r="H16" s="582"/>
      <c r="I16" s="582"/>
      <c r="J16" s="582"/>
    </row>
    <row r="17" spans="1:10" ht="15" customHeight="1">
      <c r="A17" s="583"/>
      <c r="B17" s="587"/>
      <c r="C17" s="582"/>
      <c r="D17" s="582"/>
      <c r="E17" s="582"/>
      <c r="F17" s="582"/>
      <c r="G17" s="582"/>
      <c r="H17" s="582"/>
      <c r="I17" s="582"/>
      <c r="J17" s="582"/>
    </row>
    <row r="18" spans="1:10" ht="15" customHeight="1">
      <c r="A18" s="583"/>
      <c r="B18" s="587" t="s">
        <v>221</v>
      </c>
      <c r="C18" s="582" t="s">
        <v>456</v>
      </c>
      <c r="D18" s="582"/>
      <c r="E18" s="582"/>
      <c r="F18" s="582"/>
      <c r="G18" s="582"/>
      <c r="H18" s="582"/>
      <c r="I18" s="582"/>
      <c r="J18" s="582"/>
    </row>
    <row r="19" spans="1:10" ht="15" customHeight="1">
      <c r="A19" s="583"/>
      <c r="B19" s="587"/>
      <c r="C19" s="582"/>
      <c r="D19" s="582"/>
      <c r="E19" s="582"/>
      <c r="F19" s="582"/>
      <c r="G19" s="582"/>
      <c r="H19" s="582"/>
      <c r="I19" s="582"/>
      <c r="J19" s="582"/>
    </row>
    <row r="20" spans="1:10" ht="15" customHeight="1">
      <c r="A20" s="583"/>
      <c r="B20" s="587" t="s">
        <v>457</v>
      </c>
      <c r="C20" s="582" t="s">
        <v>47</v>
      </c>
      <c r="D20" s="582"/>
      <c r="E20" s="582"/>
      <c r="F20" s="582"/>
      <c r="G20" s="582"/>
      <c r="H20" s="582"/>
      <c r="I20" s="582"/>
      <c r="J20" s="582"/>
    </row>
    <row r="21" spans="1:10" ht="15" customHeight="1">
      <c r="A21" s="583"/>
      <c r="B21" s="587"/>
      <c r="C21" s="582"/>
      <c r="D21" s="582"/>
      <c r="E21" s="582"/>
      <c r="F21" s="582"/>
      <c r="G21" s="582"/>
      <c r="H21" s="582"/>
      <c r="I21" s="582"/>
      <c r="J21" s="582"/>
    </row>
    <row r="22" spans="1:10" ht="15" customHeight="1">
      <c r="A22" s="583"/>
      <c r="B22" s="587" t="s">
        <v>225</v>
      </c>
      <c r="C22" s="582" t="s">
        <v>458</v>
      </c>
      <c r="D22" s="582"/>
      <c r="E22" s="582"/>
      <c r="F22" s="582"/>
      <c r="G22" s="582"/>
      <c r="H22" s="582"/>
      <c r="I22" s="582"/>
      <c r="J22" s="582"/>
    </row>
    <row r="23" spans="1:10" ht="15" customHeight="1">
      <c r="A23" s="583"/>
      <c r="B23" s="587"/>
      <c r="C23" s="582"/>
      <c r="D23" s="582"/>
      <c r="E23" s="582"/>
      <c r="F23" s="582"/>
      <c r="G23" s="582"/>
      <c r="H23" s="582"/>
      <c r="I23" s="582"/>
      <c r="J23" s="582"/>
    </row>
    <row r="24" spans="1:10" ht="15" customHeight="1">
      <c r="A24" s="583"/>
      <c r="B24" s="587" t="s">
        <v>459</v>
      </c>
      <c r="C24" s="582" t="s">
        <v>227</v>
      </c>
      <c r="D24" s="582"/>
      <c r="E24" s="582"/>
      <c r="F24" s="582"/>
      <c r="G24" s="582"/>
      <c r="H24" s="582"/>
      <c r="I24" s="582"/>
      <c r="J24" s="582"/>
    </row>
    <row r="25" spans="1:10" ht="15" customHeight="1">
      <c r="A25" s="583"/>
      <c r="B25" s="587"/>
      <c r="C25" s="582"/>
      <c r="D25" s="582"/>
      <c r="E25" s="582"/>
      <c r="F25" s="582"/>
      <c r="G25" s="582"/>
      <c r="H25" s="582"/>
      <c r="I25" s="582"/>
      <c r="J25" s="582"/>
    </row>
    <row r="26" spans="1:10" ht="15" customHeight="1">
      <c r="A26" s="583"/>
      <c r="B26" s="587" t="s">
        <v>460</v>
      </c>
      <c r="C26" s="582" t="s">
        <v>461</v>
      </c>
      <c r="D26" s="582"/>
      <c r="E26" s="582"/>
      <c r="F26" s="582"/>
      <c r="G26" s="582"/>
      <c r="H26" s="582"/>
      <c r="I26" s="582"/>
      <c r="J26" s="582"/>
    </row>
    <row r="27" spans="1:10" ht="15" customHeight="1">
      <c r="A27" s="583"/>
      <c r="B27" s="587"/>
      <c r="C27" s="582"/>
      <c r="D27" s="582"/>
      <c r="E27" s="582"/>
      <c r="F27" s="582"/>
      <c r="G27" s="582"/>
      <c r="H27" s="582"/>
      <c r="I27" s="582"/>
      <c r="J27" s="582"/>
    </row>
    <row r="28" spans="1:10" ht="15" customHeight="1">
      <c r="A28" s="583"/>
      <c r="B28" s="587" t="s">
        <v>231</v>
      </c>
      <c r="C28" s="582" t="s">
        <v>462</v>
      </c>
      <c r="D28" s="582"/>
      <c r="E28" s="582"/>
      <c r="F28" s="582"/>
      <c r="G28" s="582"/>
      <c r="H28" s="582"/>
      <c r="I28" s="582"/>
      <c r="J28" s="582"/>
    </row>
    <row r="29" spans="1:10" ht="15" customHeight="1">
      <c r="A29" s="583"/>
      <c r="B29" s="587"/>
      <c r="C29" s="582"/>
      <c r="D29" s="582"/>
      <c r="E29" s="582"/>
      <c r="F29" s="582"/>
      <c r="G29" s="582"/>
      <c r="H29" s="582"/>
      <c r="I29" s="582"/>
      <c r="J29" s="582"/>
    </row>
    <row r="30" spans="1:10" ht="15" customHeight="1">
      <c r="A30" s="583"/>
      <c r="B30" s="587" t="s">
        <v>178</v>
      </c>
      <c r="C30" s="582" t="s">
        <v>463</v>
      </c>
      <c r="D30" s="582"/>
      <c r="E30" s="582"/>
      <c r="F30" s="582"/>
      <c r="G30" s="582"/>
      <c r="H30" s="582"/>
      <c r="I30" s="582"/>
      <c r="J30" s="582"/>
    </row>
    <row r="31" spans="1:10" ht="15" customHeight="1">
      <c r="A31" s="583"/>
      <c r="B31" s="587"/>
      <c r="C31" s="582"/>
      <c r="D31" s="582"/>
      <c r="E31" s="582"/>
      <c r="F31" s="582"/>
      <c r="G31" s="582"/>
      <c r="H31" s="582"/>
      <c r="I31" s="582"/>
      <c r="J31" s="582"/>
    </row>
    <row r="32" spans="1:10" ht="15" customHeight="1">
      <c r="A32" s="583"/>
      <c r="B32" s="587" t="s">
        <v>331</v>
      </c>
      <c r="C32" s="582" t="s">
        <v>464</v>
      </c>
      <c r="D32" s="582"/>
      <c r="E32" s="582"/>
      <c r="F32" s="582"/>
      <c r="G32" s="582"/>
      <c r="H32" s="582"/>
      <c r="I32" s="582"/>
      <c r="J32" s="582"/>
    </row>
    <row r="33" spans="1:10" ht="15" customHeight="1">
      <c r="A33" s="583"/>
      <c r="B33" s="587"/>
      <c r="C33" s="582"/>
      <c r="D33" s="582"/>
      <c r="E33" s="582"/>
      <c r="F33" s="582"/>
      <c r="G33" s="582"/>
      <c r="H33" s="582"/>
      <c r="I33" s="582"/>
      <c r="J33" s="582"/>
    </row>
    <row r="34" spans="1:10" ht="15" customHeight="1">
      <c r="A34" s="583"/>
      <c r="B34" s="587" t="s">
        <v>229</v>
      </c>
      <c r="C34" s="582" t="s">
        <v>465</v>
      </c>
      <c r="D34" s="582"/>
      <c r="E34" s="582"/>
      <c r="F34" s="582"/>
      <c r="G34" s="582"/>
      <c r="H34" s="582"/>
      <c r="I34" s="582"/>
      <c r="J34" s="582"/>
    </row>
    <row r="35" spans="1:10" ht="15" customHeight="1">
      <c r="A35" s="583"/>
      <c r="B35" s="587"/>
      <c r="C35" s="588" t="s">
        <v>471</v>
      </c>
      <c r="D35" s="582"/>
      <c r="E35" s="582"/>
      <c r="F35" s="582"/>
      <c r="G35" s="582"/>
      <c r="H35" s="582"/>
      <c r="I35" s="582"/>
      <c r="J35" s="582"/>
    </row>
    <row r="36" spans="1:10" ht="15" customHeight="1">
      <c r="A36" s="583"/>
      <c r="B36" s="587"/>
      <c r="C36" s="582"/>
      <c r="D36" s="582"/>
      <c r="E36" s="582"/>
      <c r="F36" s="582"/>
      <c r="G36" s="582"/>
      <c r="H36" s="582"/>
      <c r="I36" s="582"/>
      <c r="J36" s="582"/>
    </row>
    <row r="37" spans="1:10" ht="15" customHeight="1">
      <c r="A37" s="583" t="s">
        <v>466</v>
      </c>
      <c r="B37" s="587"/>
      <c r="C37" s="582"/>
      <c r="D37" s="582"/>
      <c r="E37" s="582"/>
      <c r="F37" s="582"/>
      <c r="G37" s="582"/>
      <c r="H37" s="582"/>
      <c r="I37" s="582"/>
      <c r="J37" s="582"/>
    </row>
    <row r="38" spans="1:10" ht="15" customHeight="1">
      <c r="A38" s="583" t="s">
        <v>468</v>
      </c>
      <c r="B38" s="587"/>
      <c r="C38" s="582"/>
      <c r="D38" s="582"/>
      <c r="E38" s="582"/>
      <c r="F38" s="582"/>
      <c r="G38" s="582"/>
      <c r="H38" s="582"/>
      <c r="I38" s="582"/>
      <c r="J38" s="582"/>
    </row>
    <row r="39" spans="1:10" ht="15" customHeight="1">
      <c r="A39" s="583"/>
      <c r="B39" s="587"/>
      <c r="C39" s="582"/>
      <c r="D39" s="582"/>
      <c r="E39" s="582"/>
      <c r="F39" s="582"/>
      <c r="G39" s="582"/>
      <c r="H39" s="582"/>
      <c r="I39" s="582"/>
      <c r="J39" s="582"/>
    </row>
    <row r="40" spans="1:10" ht="15" customHeight="1">
      <c r="A40" s="583"/>
      <c r="B40" s="587"/>
      <c r="C40" s="582"/>
      <c r="D40" s="582"/>
      <c r="E40" s="582"/>
      <c r="F40" s="582"/>
      <c r="G40" s="582"/>
      <c r="H40" s="582"/>
      <c r="I40" s="582"/>
      <c r="J40" s="582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3"/>
  <dimension ref="A1:G49"/>
  <sheetViews>
    <sheetView showGridLines="0" zoomScale="135" workbookViewId="0">
      <selection activeCell="F13" sqref="F13"/>
    </sheetView>
  </sheetViews>
  <sheetFormatPr baseColWidth="10" defaultRowHeight="12.75"/>
  <sheetData>
    <row r="1" spans="1:7" ht="15.75">
      <c r="A1" s="598" t="s">
        <v>241</v>
      </c>
      <c r="B1" s="598"/>
      <c r="C1" s="598"/>
      <c r="D1" s="598"/>
      <c r="E1" s="598"/>
      <c r="F1" s="598"/>
      <c r="G1" s="598"/>
    </row>
    <row r="2" spans="1:7">
      <c r="A2" s="133"/>
      <c r="B2" s="133"/>
      <c r="C2" s="133"/>
      <c r="D2" s="133"/>
      <c r="E2" s="133"/>
      <c r="F2" s="133"/>
      <c r="G2" s="133"/>
    </row>
    <row r="3" spans="1:7">
      <c r="A3" s="133" t="s">
        <v>242</v>
      </c>
      <c r="B3" s="133"/>
      <c r="C3" s="202" t="s">
        <v>386</v>
      </c>
      <c r="D3" s="203"/>
      <c r="E3" s="204"/>
      <c r="F3" s="133"/>
      <c r="G3" s="133"/>
    </row>
    <row r="4" spans="1:7" ht="3" customHeight="1">
      <c r="A4" s="133"/>
      <c r="B4" s="133"/>
      <c r="C4" s="133"/>
      <c r="D4" s="133"/>
      <c r="E4" s="133"/>
      <c r="F4" s="133"/>
      <c r="G4" s="133"/>
    </row>
    <row r="5" spans="1:7">
      <c r="A5" s="133" t="s">
        <v>243</v>
      </c>
      <c r="B5" s="133"/>
      <c r="C5" s="202" t="s">
        <v>387</v>
      </c>
      <c r="D5" s="203"/>
      <c r="E5" s="204"/>
      <c r="F5" s="133"/>
      <c r="G5" s="205"/>
    </row>
    <row r="6" spans="1:7" ht="3" customHeight="1">
      <c r="A6" s="133"/>
      <c r="B6" s="133"/>
      <c r="C6" s="133"/>
      <c r="D6" s="133"/>
      <c r="E6" s="133"/>
      <c r="F6" s="133"/>
      <c r="G6" s="206"/>
    </row>
    <row r="7" spans="1:7">
      <c r="A7" s="133" t="s">
        <v>244</v>
      </c>
      <c r="B7" s="133"/>
      <c r="C7" s="202" t="s">
        <v>388</v>
      </c>
      <c r="D7" s="203"/>
      <c r="E7" s="204"/>
      <c r="F7" s="133"/>
      <c r="G7" s="205"/>
    </row>
    <row r="8" spans="1:7" ht="3" customHeight="1">
      <c r="A8" s="133"/>
      <c r="B8" s="133"/>
      <c r="C8" s="133"/>
      <c r="D8" s="133"/>
      <c r="E8" s="133"/>
      <c r="F8" s="133"/>
      <c r="G8" s="206"/>
    </row>
    <row r="9" spans="1:7">
      <c r="A9" s="133" t="s">
        <v>245</v>
      </c>
      <c r="B9" s="133"/>
      <c r="C9" s="202" t="s">
        <v>389</v>
      </c>
      <c r="D9" s="203"/>
      <c r="E9" s="204"/>
      <c r="F9" s="133"/>
      <c r="G9" s="205"/>
    </row>
    <row r="10" spans="1:7" ht="3" customHeight="1">
      <c r="A10" s="133"/>
      <c r="B10" s="133"/>
      <c r="C10" s="133"/>
      <c r="D10" s="133"/>
      <c r="E10" s="133"/>
      <c r="F10" s="133"/>
      <c r="G10" s="206"/>
    </row>
    <row r="11" spans="1:7" ht="12.75" customHeight="1">
      <c r="A11" s="133" t="s">
        <v>246</v>
      </c>
      <c r="B11" s="133"/>
      <c r="C11" s="202" t="s">
        <v>247</v>
      </c>
      <c r="D11" s="203"/>
      <c r="E11" s="204"/>
      <c r="F11" s="133"/>
      <c r="G11" s="205"/>
    </row>
    <row r="12" spans="1:7" ht="3" customHeight="1">
      <c r="A12" s="133"/>
      <c r="B12" s="133"/>
      <c r="C12" s="133"/>
      <c r="D12" s="133"/>
      <c r="E12" s="133"/>
      <c r="F12" s="133"/>
      <c r="G12" s="206"/>
    </row>
    <row r="13" spans="1:7" ht="12.75" customHeight="1">
      <c r="A13" s="133" t="s">
        <v>248</v>
      </c>
      <c r="B13" s="133"/>
      <c r="C13" s="202" t="s">
        <v>249</v>
      </c>
      <c r="D13" s="203"/>
      <c r="E13" s="204"/>
      <c r="F13" s="133"/>
      <c r="G13" s="205"/>
    </row>
    <row r="14" spans="1:7" ht="3" customHeight="1">
      <c r="A14" s="133"/>
      <c r="B14" s="133"/>
      <c r="C14" s="133"/>
      <c r="D14" s="133"/>
      <c r="E14" s="133"/>
      <c r="F14" s="133"/>
      <c r="G14" s="206"/>
    </row>
    <row r="15" spans="1:7" ht="12.75" customHeight="1">
      <c r="A15" s="133" t="s">
        <v>250</v>
      </c>
      <c r="B15" s="133"/>
      <c r="C15" s="202" t="s">
        <v>390</v>
      </c>
      <c r="D15" s="203"/>
      <c r="E15" s="204"/>
      <c r="F15" s="133"/>
      <c r="G15" s="205"/>
    </row>
    <row r="16" spans="1:7" ht="3" customHeight="1">
      <c r="A16" s="133"/>
      <c r="B16" s="133"/>
      <c r="C16" s="133"/>
      <c r="D16" s="133"/>
      <c r="E16" s="133"/>
      <c r="F16" s="133"/>
      <c r="G16" s="206"/>
    </row>
    <row r="17" spans="1:7" ht="12.75" customHeight="1">
      <c r="A17" s="133" t="s">
        <v>251</v>
      </c>
      <c r="B17" s="133"/>
      <c r="C17" s="202"/>
      <c r="D17" s="203"/>
      <c r="E17" s="204"/>
      <c r="F17" s="133"/>
      <c r="G17" s="205"/>
    </row>
    <row r="18" spans="1:7" ht="3" customHeight="1">
      <c r="A18" s="133"/>
      <c r="B18" s="133"/>
      <c r="C18" s="133"/>
      <c r="D18" s="133"/>
      <c r="E18" s="133"/>
      <c r="F18" s="133"/>
      <c r="G18" s="206"/>
    </row>
    <row r="19" spans="1:7" ht="12.75" customHeight="1">
      <c r="A19" s="133" t="s">
        <v>251</v>
      </c>
      <c r="B19" s="133"/>
      <c r="C19" s="202"/>
      <c r="D19" s="203"/>
      <c r="E19" s="204"/>
      <c r="F19" s="133"/>
      <c r="G19" s="205"/>
    </row>
    <row r="20" spans="1:7" ht="3" customHeight="1">
      <c r="A20" s="133"/>
      <c r="B20" s="133"/>
      <c r="C20" s="133"/>
      <c r="D20" s="133"/>
      <c r="E20" s="133"/>
      <c r="F20" s="133"/>
      <c r="G20" s="206"/>
    </row>
    <row r="21" spans="1:7" ht="12.75" customHeight="1">
      <c r="A21" s="133" t="s">
        <v>251</v>
      </c>
      <c r="B21" s="133"/>
      <c r="C21" s="202"/>
      <c r="D21" s="203"/>
      <c r="E21" s="204"/>
      <c r="F21" s="133"/>
      <c r="G21" s="205"/>
    </row>
    <row r="22" spans="1:7" ht="3" customHeight="1">
      <c r="A22" s="133"/>
      <c r="B22" s="133"/>
      <c r="C22" s="133"/>
      <c r="D22" s="133"/>
      <c r="E22" s="133"/>
      <c r="F22" s="133"/>
      <c r="G22" s="206"/>
    </row>
    <row r="23" spans="1:7" ht="12.75" customHeight="1">
      <c r="A23" s="133" t="s">
        <v>252</v>
      </c>
      <c r="B23" s="133"/>
      <c r="C23" s="207">
        <v>1400</v>
      </c>
      <c r="D23" s="133"/>
      <c r="E23" s="133"/>
      <c r="F23" s="133"/>
      <c r="G23" s="205"/>
    </row>
    <row r="24" spans="1:7" ht="3" customHeight="1">
      <c r="A24" s="133"/>
      <c r="B24" s="133"/>
      <c r="C24" s="208"/>
      <c r="D24" s="133"/>
      <c r="E24" s="133"/>
      <c r="F24" s="133"/>
      <c r="G24" s="206"/>
    </row>
    <row r="25" spans="1:7" ht="12.75" customHeight="1">
      <c r="A25" s="133" t="s">
        <v>253</v>
      </c>
      <c r="B25" s="133"/>
      <c r="C25" s="207">
        <v>1302.4000000000001</v>
      </c>
      <c r="D25" s="133"/>
      <c r="E25" s="133"/>
      <c r="F25" s="133"/>
      <c r="G25" s="205"/>
    </row>
    <row r="26" spans="1:7" ht="3" customHeight="1">
      <c r="A26" s="133"/>
      <c r="B26" s="133"/>
      <c r="C26" s="208"/>
      <c r="D26" s="133"/>
      <c r="E26" s="133"/>
      <c r="F26" s="133"/>
      <c r="G26" s="206"/>
    </row>
    <row r="27" spans="1:7" ht="12.75" customHeight="1">
      <c r="A27" s="133" t="s">
        <v>254</v>
      </c>
      <c r="B27" s="133"/>
      <c r="C27" s="207"/>
      <c r="D27" s="133"/>
      <c r="E27" s="133"/>
      <c r="F27" s="133"/>
      <c r="G27" s="205"/>
    </row>
    <row r="28" spans="1:7" ht="3" customHeight="1">
      <c r="A28" s="133"/>
      <c r="B28" s="133"/>
      <c r="C28" s="133"/>
      <c r="D28" s="133"/>
      <c r="E28" s="133"/>
      <c r="F28" s="133"/>
      <c r="G28" s="206"/>
    </row>
    <row r="29" spans="1:7">
      <c r="A29" s="133" t="s">
        <v>255</v>
      </c>
      <c r="B29" s="133"/>
      <c r="C29" s="209">
        <v>20</v>
      </c>
      <c r="D29" s="133"/>
      <c r="E29" s="133"/>
      <c r="F29" s="133"/>
      <c r="G29" s="205"/>
    </row>
    <row r="30" spans="1:7" ht="3" customHeight="1">
      <c r="A30" s="133"/>
      <c r="B30" s="133"/>
      <c r="C30" s="133"/>
      <c r="D30" s="133"/>
      <c r="E30" s="133"/>
      <c r="F30" s="133"/>
      <c r="G30" s="206"/>
    </row>
    <row r="31" spans="1:7">
      <c r="A31" s="133" t="s">
        <v>256</v>
      </c>
      <c r="B31" s="133"/>
      <c r="C31" s="210" t="s">
        <v>391</v>
      </c>
      <c r="D31" s="133"/>
      <c r="E31" s="133"/>
      <c r="F31" s="133"/>
      <c r="G31" s="206"/>
    </row>
    <row r="32" spans="1:7" ht="3" customHeight="1">
      <c r="A32" s="133"/>
      <c r="B32" s="133"/>
      <c r="C32" s="133"/>
      <c r="D32" s="133"/>
      <c r="E32" s="133"/>
      <c r="F32" s="133"/>
      <c r="G32" s="133"/>
    </row>
    <row r="33" spans="1:7">
      <c r="A33" s="133" t="s">
        <v>257</v>
      </c>
      <c r="B33" s="133"/>
      <c r="C33" s="210" t="s">
        <v>182</v>
      </c>
      <c r="D33" s="210" t="s">
        <v>182</v>
      </c>
      <c r="E33" s="210" t="s">
        <v>182</v>
      </c>
      <c r="F33" s="210" t="s">
        <v>258</v>
      </c>
      <c r="G33" s="133"/>
    </row>
    <row r="34" spans="1:7" ht="3" customHeight="1">
      <c r="A34" s="133"/>
      <c r="B34" s="133"/>
      <c r="C34" s="133"/>
      <c r="D34" s="133"/>
      <c r="E34" s="133"/>
      <c r="F34" s="133"/>
      <c r="G34" s="133"/>
    </row>
    <row r="35" spans="1:7">
      <c r="A35" s="133" t="s">
        <v>178</v>
      </c>
      <c r="B35" s="133"/>
      <c r="C35" s="210" t="s">
        <v>343</v>
      </c>
      <c r="D35" s="210" t="s">
        <v>269</v>
      </c>
      <c r="E35" s="133"/>
      <c r="F35" s="133"/>
      <c r="G35" s="133"/>
    </row>
    <row r="36" spans="1:7" ht="3" customHeight="1">
      <c r="A36" s="133"/>
      <c r="B36" s="133"/>
      <c r="C36" s="133"/>
      <c r="D36" s="133"/>
      <c r="E36" s="133"/>
      <c r="F36" s="133"/>
      <c r="G36" s="133"/>
    </row>
    <row r="37" spans="1:7">
      <c r="A37" s="133" t="s">
        <v>259</v>
      </c>
      <c r="B37" s="133"/>
      <c r="C37" s="133" t="s">
        <v>260</v>
      </c>
      <c r="D37" s="133"/>
      <c r="E37" s="211">
        <v>42</v>
      </c>
      <c r="F37" s="133" t="s">
        <v>195</v>
      </c>
      <c r="G37" s="133"/>
    </row>
    <row r="38" spans="1:7" ht="3" customHeight="1">
      <c r="A38" s="133"/>
      <c r="B38" s="133"/>
      <c r="C38" s="133"/>
      <c r="D38" s="133"/>
      <c r="E38" s="212"/>
      <c r="F38" s="133"/>
      <c r="G38" s="133"/>
    </row>
    <row r="39" spans="1:7">
      <c r="A39" s="133"/>
      <c r="B39" s="133"/>
      <c r="C39" s="133" t="s">
        <v>261</v>
      </c>
      <c r="D39" s="133"/>
      <c r="E39" s="211">
        <v>24</v>
      </c>
      <c r="F39" s="133" t="s">
        <v>195</v>
      </c>
      <c r="G39" s="133"/>
    </row>
    <row r="40" spans="1:7" ht="3" customHeight="1">
      <c r="A40" s="133"/>
      <c r="B40" s="133"/>
      <c r="C40" s="133"/>
      <c r="D40" s="133"/>
      <c r="E40" s="212"/>
      <c r="F40" s="133"/>
      <c r="G40" s="133"/>
    </row>
    <row r="41" spans="1:7">
      <c r="A41" s="133"/>
      <c r="B41" s="133"/>
      <c r="C41" s="133" t="s">
        <v>196</v>
      </c>
      <c r="D41" s="133"/>
      <c r="E41" s="211">
        <v>3</v>
      </c>
      <c r="F41" s="133" t="s">
        <v>195</v>
      </c>
      <c r="G41" s="133"/>
    </row>
    <row r="42" spans="1:7" ht="3" customHeight="1">
      <c r="A42" s="133"/>
      <c r="B42" s="133"/>
      <c r="C42" s="133"/>
      <c r="D42" s="133"/>
      <c r="E42" s="212"/>
      <c r="F42" s="133"/>
      <c r="G42" s="133"/>
    </row>
    <row r="43" spans="1:7" ht="12.75" customHeight="1">
      <c r="A43" s="133"/>
      <c r="B43" s="133"/>
      <c r="C43" s="133" t="s">
        <v>392</v>
      </c>
      <c r="D43" s="133"/>
      <c r="E43" s="487">
        <v>3</v>
      </c>
      <c r="F43" s="133" t="s">
        <v>195</v>
      </c>
      <c r="G43" s="133"/>
    </row>
    <row r="44" spans="1:7" ht="3" customHeight="1" thickBot="1">
      <c r="A44" s="133"/>
      <c r="B44" s="133"/>
      <c r="C44" s="133"/>
      <c r="D44" s="133"/>
      <c r="E44" s="212"/>
      <c r="F44" s="133"/>
      <c r="G44" s="133"/>
    </row>
    <row r="45" spans="1:7" ht="13.5" thickBot="1">
      <c r="A45" s="133"/>
      <c r="B45" s="133"/>
      <c r="C45" s="133" t="s">
        <v>184</v>
      </c>
      <c r="D45" s="133"/>
      <c r="E45" s="213">
        <f>SUM(E37:E43)</f>
        <v>72</v>
      </c>
      <c r="F45" s="133" t="s">
        <v>195</v>
      </c>
      <c r="G45" s="133"/>
    </row>
    <row r="46" spans="1:7" ht="3" customHeight="1">
      <c r="A46" s="133"/>
      <c r="B46" s="133"/>
      <c r="C46" s="133"/>
      <c r="D46" s="133"/>
      <c r="E46" s="133"/>
      <c r="F46" s="133"/>
      <c r="G46" s="133"/>
    </row>
    <row r="47" spans="1:7">
      <c r="A47" s="133"/>
      <c r="B47" s="133"/>
      <c r="C47" s="133"/>
      <c r="D47" s="133"/>
      <c r="E47" s="133"/>
      <c r="F47" s="133"/>
      <c r="G47" s="133"/>
    </row>
    <row r="48" spans="1:7" ht="3" customHeight="1">
      <c r="A48" s="133"/>
      <c r="B48" s="133"/>
      <c r="C48" s="133"/>
      <c r="D48" s="133"/>
      <c r="E48" s="133"/>
      <c r="F48" s="133"/>
      <c r="G48" s="133"/>
    </row>
    <row r="49" spans="1:7">
      <c r="A49" s="133"/>
      <c r="B49" s="133"/>
      <c r="C49" s="133"/>
      <c r="D49" s="133"/>
      <c r="E49" s="133"/>
      <c r="F49" s="133"/>
      <c r="G49" s="133"/>
    </row>
  </sheetData>
  <mergeCells count="1">
    <mergeCell ref="A1:G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60" verticalDpi="36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185"/>
  <sheetViews>
    <sheetView workbookViewId="0">
      <pane ySplit="4" topLeftCell="A5" activePane="bottomLeft" state="frozen"/>
      <selection pane="bottomLeft" activeCell="G10" sqref="G10"/>
    </sheetView>
  </sheetViews>
  <sheetFormatPr baseColWidth="10" defaultRowHeight="11.25"/>
  <cols>
    <col min="1" max="1" width="7" style="9" customWidth="1"/>
    <col min="2" max="2" width="13.140625" style="429" bestFit="1" customWidth="1"/>
    <col min="3" max="4" width="11.42578125" style="9"/>
    <col min="5" max="5" width="13.7109375" style="9" bestFit="1" customWidth="1"/>
    <col min="6" max="6" width="15.28515625" style="432" bestFit="1" customWidth="1"/>
    <col min="7" max="7" width="17.85546875" style="432" bestFit="1" customWidth="1"/>
    <col min="8" max="16384" width="11.42578125" style="9"/>
  </cols>
  <sheetData>
    <row r="1" spans="1:7" ht="18">
      <c r="A1" s="84" t="s">
        <v>318</v>
      </c>
      <c r="G1" s="468"/>
    </row>
    <row r="2" spans="1:7">
      <c r="A2" s="9" t="s">
        <v>323</v>
      </c>
      <c r="B2" s="431">
        <v>37257</v>
      </c>
    </row>
    <row r="3" spans="1:7">
      <c r="B3" s="431"/>
    </row>
    <row r="4" spans="1:7">
      <c r="A4" s="430" t="s">
        <v>319</v>
      </c>
      <c r="B4" s="428" t="s">
        <v>263</v>
      </c>
      <c r="C4" s="428" t="s">
        <v>57</v>
      </c>
      <c r="D4" s="428" t="s">
        <v>68</v>
      </c>
      <c r="E4" s="428" t="s">
        <v>320</v>
      </c>
      <c r="F4" s="433" t="s">
        <v>321</v>
      </c>
      <c r="G4" s="433" t="s">
        <v>327</v>
      </c>
    </row>
    <row r="5" spans="1:7">
      <c r="A5" s="430">
        <v>101</v>
      </c>
      <c r="B5" s="9" t="s">
        <v>175</v>
      </c>
      <c r="C5" s="9" t="s">
        <v>5</v>
      </c>
      <c r="D5" s="9" t="s">
        <v>322</v>
      </c>
      <c r="F5" s="432">
        <v>3.5</v>
      </c>
    </row>
    <row r="6" spans="1:7">
      <c r="A6" s="430">
        <v>102</v>
      </c>
      <c r="B6" s="9" t="s">
        <v>175</v>
      </c>
      <c r="C6" s="9" t="s">
        <v>5</v>
      </c>
      <c r="D6" s="9" t="s">
        <v>71</v>
      </c>
      <c r="F6" s="432">
        <v>4.0999999999999996</v>
      </c>
    </row>
    <row r="7" spans="1:7">
      <c r="A7" s="430">
        <v>103</v>
      </c>
      <c r="B7" s="9" t="s">
        <v>175</v>
      </c>
      <c r="C7" s="9" t="s">
        <v>5</v>
      </c>
      <c r="D7" s="9" t="s">
        <v>177</v>
      </c>
      <c r="F7" s="432">
        <v>4.25</v>
      </c>
    </row>
    <row r="8" spans="1:7">
      <c r="A8" s="430">
        <v>104</v>
      </c>
      <c r="B8" s="9" t="s">
        <v>175</v>
      </c>
      <c r="C8" s="9" t="s">
        <v>5</v>
      </c>
      <c r="D8" s="9" t="s">
        <v>78</v>
      </c>
      <c r="F8" s="432">
        <v>4.0999999999999996</v>
      </c>
    </row>
    <row r="9" spans="1:7">
      <c r="A9" s="430">
        <v>105</v>
      </c>
      <c r="B9" s="9" t="s">
        <v>175</v>
      </c>
      <c r="C9" s="9" t="s">
        <v>5</v>
      </c>
      <c r="D9" s="9" t="s">
        <v>80</v>
      </c>
      <c r="F9" s="432">
        <v>4.25</v>
      </c>
    </row>
    <row r="10" spans="1:7">
      <c r="A10" s="430">
        <v>106</v>
      </c>
      <c r="B10" s="9" t="s">
        <v>175</v>
      </c>
      <c r="C10" s="9" t="s">
        <v>5</v>
      </c>
      <c r="D10" s="9" t="s">
        <v>174</v>
      </c>
      <c r="F10" s="432">
        <v>4.25</v>
      </c>
    </row>
    <row r="11" spans="1:7">
      <c r="A11" s="430">
        <v>107</v>
      </c>
      <c r="B11" s="9" t="s">
        <v>175</v>
      </c>
      <c r="C11" s="9" t="s">
        <v>7</v>
      </c>
      <c r="D11" s="9" t="s">
        <v>325</v>
      </c>
      <c r="E11" s="9" t="s">
        <v>294</v>
      </c>
      <c r="F11" s="432">
        <v>4.75</v>
      </c>
    </row>
    <row r="12" spans="1:7">
      <c r="A12" s="430">
        <v>108</v>
      </c>
      <c r="B12" s="9" t="s">
        <v>175</v>
      </c>
      <c r="C12" s="9" t="s">
        <v>7</v>
      </c>
      <c r="D12" s="9" t="s">
        <v>325</v>
      </c>
      <c r="E12" s="9" t="s">
        <v>296</v>
      </c>
      <c r="F12" s="432">
        <v>5</v>
      </c>
    </row>
    <row r="13" spans="1:7">
      <c r="A13" s="430">
        <v>109</v>
      </c>
      <c r="B13" s="9" t="s">
        <v>175</v>
      </c>
      <c r="C13" s="9" t="s">
        <v>7</v>
      </c>
      <c r="D13" s="9" t="s">
        <v>325</v>
      </c>
      <c r="E13" s="9" t="s">
        <v>295</v>
      </c>
      <c r="F13" s="432">
        <v>5</v>
      </c>
    </row>
    <row r="14" spans="1:7">
      <c r="A14" s="430">
        <v>110</v>
      </c>
      <c r="B14" s="9" t="s">
        <v>175</v>
      </c>
      <c r="C14" s="9" t="s">
        <v>7</v>
      </c>
      <c r="D14" s="9" t="s">
        <v>90</v>
      </c>
      <c r="E14" s="9" t="s">
        <v>294</v>
      </c>
      <c r="F14" s="432">
        <v>4.75</v>
      </c>
    </row>
    <row r="15" spans="1:7">
      <c r="A15" s="430">
        <v>111</v>
      </c>
      <c r="B15" s="9" t="s">
        <v>175</v>
      </c>
      <c r="C15" s="9" t="s">
        <v>7</v>
      </c>
      <c r="D15" s="9" t="s">
        <v>90</v>
      </c>
      <c r="E15" s="9" t="s">
        <v>296</v>
      </c>
      <c r="F15" s="432">
        <v>5</v>
      </c>
    </row>
    <row r="16" spans="1:7">
      <c r="A16" s="430">
        <v>112</v>
      </c>
      <c r="B16" s="9" t="s">
        <v>175</v>
      </c>
      <c r="C16" s="9" t="s">
        <v>7</v>
      </c>
      <c r="D16" s="9" t="s">
        <v>90</v>
      </c>
      <c r="E16" s="9" t="s">
        <v>295</v>
      </c>
      <c r="F16" s="432">
        <v>5</v>
      </c>
    </row>
    <row r="17" spans="1:7">
      <c r="A17" s="430">
        <v>113</v>
      </c>
      <c r="B17" s="9" t="s">
        <v>175</v>
      </c>
      <c r="C17" s="9" t="s">
        <v>7</v>
      </c>
      <c r="D17" s="9" t="s">
        <v>91</v>
      </c>
      <c r="E17" s="9" t="s">
        <v>294</v>
      </c>
      <c r="F17" s="432">
        <v>4.75</v>
      </c>
    </row>
    <row r="18" spans="1:7">
      <c r="A18" s="430">
        <v>114</v>
      </c>
      <c r="B18" s="9" t="s">
        <v>175</v>
      </c>
      <c r="C18" s="9" t="s">
        <v>7</v>
      </c>
      <c r="D18" s="9" t="s">
        <v>91</v>
      </c>
      <c r="E18" s="9" t="s">
        <v>296</v>
      </c>
      <c r="F18" s="432">
        <v>5</v>
      </c>
    </row>
    <row r="19" spans="1:7">
      <c r="A19" s="430">
        <v>115</v>
      </c>
      <c r="B19" s="9" t="s">
        <v>175</v>
      </c>
      <c r="C19" s="9" t="s">
        <v>7</v>
      </c>
      <c r="D19" s="9" t="s">
        <v>91</v>
      </c>
      <c r="E19" s="9" t="s">
        <v>295</v>
      </c>
      <c r="F19" s="432">
        <v>5</v>
      </c>
    </row>
    <row r="20" spans="1:7">
      <c r="A20" s="430">
        <v>116</v>
      </c>
      <c r="B20" s="9" t="s">
        <v>175</v>
      </c>
      <c r="C20" s="9" t="s">
        <v>7</v>
      </c>
      <c r="D20" s="9" t="s">
        <v>89</v>
      </c>
      <c r="E20" s="9" t="s">
        <v>294</v>
      </c>
      <c r="F20" s="432">
        <v>4.75</v>
      </c>
    </row>
    <row r="21" spans="1:7">
      <c r="A21" s="430">
        <v>117</v>
      </c>
      <c r="B21" s="9" t="s">
        <v>175</v>
      </c>
      <c r="C21" s="9" t="s">
        <v>7</v>
      </c>
      <c r="D21" s="9" t="s">
        <v>89</v>
      </c>
      <c r="E21" s="9" t="s">
        <v>296</v>
      </c>
      <c r="F21" s="432">
        <v>5</v>
      </c>
    </row>
    <row r="22" spans="1:7">
      <c r="A22" s="430">
        <v>118</v>
      </c>
      <c r="B22" s="9" t="s">
        <v>175</v>
      </c>
      <c r="C22" s="9" t="s">
        <v>7</v>
      </c>
      <c r="D22" s="9" t="s">
        <v>92</v>
      </c>
      <c r="E22" s="9" t="s">
        <v>294</v>
      </c>
      <c r="F22" s="432">
        <v>4.75</v>
      </c>
    </row>
    <row r="23" spans="1:7">
      <c r="A23" s="430">
        <v>119</v>
      </c>
      <c r="B23" s="9" t="s">
        <v>175</v>
      </c>
      <c r="C23" s="9" t="s">
        <v>7</v>
      </c>
      <c r="D23" s="9" t="s">
        <v>92</v>
      </c>
      <c r="E23" s="9" t="s">
        <v>296</v>
      </c>
      <c r="F23" s="432">
        <v>5</v>
      </c>
    </row>
    <row r="24" spans="1:7">
      <c r="A24" s="430">
        <v>120</v>
      </c>
      <c r="B24" s="9" t="s">
        <v>175</v>
      </c>
      <c r="C24" s="9" t="s">
        <v>29</v>
      </c>
      <c r="D24" s="9" t="s">
        <v>30</v>
      </c>
      <c r="E24" s="9" t="s">
        <v>300</v>
      </c>
      <c r="F24" s="432">
        <v>2.5</v>
      </c>
    </row>
    <row r="25" spans="1:7">
      <c r="A25" s="430">
        <v>121</v>
      </c>
      <c r="B25" s="9" t="s">
        <v>175</v>
      </c>
      <c r="C25" s="9" t="s">
        <v>29</v>
      </c>
      <c r="D25" s="9" t="s">
        <v>30</v>
      </c>
      <c r="E25" s="9" t="s">
        <v>301</v>
      </c>
      <c r="F25" s="432">
        <v>2.5</v>
      </c>
    </row>
    <row r="26" spans="1:7">
      <c r="A26" s="430">
        <v>122</v>
      </c>
      <c r="B26" s="9" t="s">
        <v>175</v>
      </c>
      <c r="C26" s="9" t="s">
        <v>29</v>
      </c>
      <c r="D26" s="9" t="s">
        <v>84</v>
      </c>
      <c r="E26" s="9" t="s">
        <v>300</v>
      </c>
      <c r="F26" s="432">
        <v>2.5</v>
      </c>
    </row>
    <row r="27" spans="1:7">
      <c r="A27" s="430">
        <v>123</v>
      </c>
      <c r="B27" s="9" t="s">
        <v>175</v>
      </c>
      <c r="C27" s="9" t="s">
        <v>29</v>
      </c>
      <c r="D27" s="9" t="s">
        <v>84</v>
      </c>
      <c r="E27" s="9" t="s">
        <v>301</v>
      </c>
      <c r="F27" s="432">
        <v>2.5</v>
      </c>
    </row>
    <row r="28" spans="1:7">
      <c r="A28" s="430">
        <v>124</v>
      </c>
      <c r="B28" s="9" t="s">
        <v>175</v>
      </c>
      <c r="C28" s="9" t="s">
        <v>29</v>
      </c>
      <c r="D28" s="9" t="s">
        <v>31</v>
      </c>
      <c r="E28" s="9" t="s">
        <v>300</v>
      </c>
      <c r="F28" s="432">
        <v>2.5</v>
      </c>
    </row>
    <row r="29" spans="1:7">
      <c r="A29" s="430">
        <v>125</v>
      </c>
      <c r="B29" s="9" t="s">
        <v>175</v>
      </c>
      <c r="C29" s="9" t="s">
        <v>29</v>
      </c>
      <c r="D29" s="9" t="s">
        <v>31</v>
      </c>
      <c r="E29" s="9" t="s">
        <v>301</v>
      </c>
      <c r="F29" s="432">
        <v>2.5</v>
      </c>
    </row>
    <row r="30" spans="1:7">
      <c r="A30" s="430">
        <v>126</v>
      </c>
      <c r="B30" s="9" t="s">
        <v>175</v>
      </c>
      <c r="C30" s="9" t="s">
        <v>29</v>
      </c>
      <c r="D30" s="9" t="s">
        <v>326</v>
      </c>
      <c r="E30" s="9" t="s">
        <v>324</v>
      </c>
      <c r="F30" s="432">
        <v>2.5</v>
      </c>
    </row>
    <row r="31" spans="1:7">
      <c r="A31" s="430">
        <v>127</v>
      </c>
      <c r="B31" s="9" t="s">
        <v>175</v>
      </c>
      <c r="C31" s="9" t="s">
        <v>29</v>
      </c>
      <c r="D31" s="9" t="s">
        <v>326</v>
      </c>
      <c r="E31" s="9" t="s">
        <v>300</v>
      </c>
      <c r="F31" s="432">
        <v>2.5</v>
      </c>
    </row>
    <row r="32" spans="1:7">
      <c r="A32" s="430">
        <v>128</v>
      </c>
      <c r="B32" s="9" t="s">
        <v>175</v>
      </c>
      <c r="C32" s="9" t="s">
        <v>93</v>
      </c>
      <c r="F32" s="9"/>
      <c r="G32" s="432">
        <v>12</v>
      </c>
    </row>
    <row r="33" spans="1:6">
      <c r="A33" s="430">
        <v>129</v>
      </c>
      <c r="B33" s="9" t="s">
        <v>176</v>
      </c>
      <c r="C33" s="9" t="s">
        <v>5</v>
      </c>
      <c r="D33" s="9" t="s">
        <v>322</v>
      </c>
      <c r="F33" s="432">
        <v>2.5</v>
      </c>
    </row>
    <row r="34" spans="1:6">
      <c r="A34" s="430">
        <v>130</v>
      </c>
      <c r="B34" s="9" t="s">
        <v>176</v>
      </c>
      <c r="C34" s="9" t="s">
        <v>5</v>
      </c>
      <c r="D34" s="9" t="s">
        <v>71</v>
      </c>
      <c r="E34" s="9" t="s">
        <v>299</v>
      </c>
      <c r="F34" s="432">
        <v>3.5</v>
      </c>
    </row>
    <row r="35" spans="1:6">
      <c r="A35" s="430">
        <v>131</v>
      </c>
      <c r="B35" s="9" t="s">
        <v>176</v>
      </c>
      <c r="C35" s="9" t="s">
        <v>5</v>
      </c>
      <c r="D35" s="9" t="s">
        <v>71</v>
      </c>
      <c r="E35" s="9" t="s">
        <v>301</v>
      </c>
      <c r="F35" s="432">
        <v>3</v>
      </c>
    </row>
    <row r="36" spans="1:6">
      <c r="A36" s="430">
        <v>132</v>
      </c>
      <c r="B36" s="9" t="s">
        <v>176</v>
      </c>
      <c r="C36" s="9" t="s">
        <v>5</v>
      </c>
      <c r="D36" s="9" t="s">
        <v>177</v>
      </c>
      <c r="E36" s="9" t="s">
        <v>297</v>
      </c>
      <c r="F36" s="432">
        <v>3</v>
      </c>
    </row>
    <row r="37" spans="1:6">
      <c r="A37" s="430">
        <v>133</v>
      </c>
      <c r="B37" s="9" t="s">
        <v>176</v>
      </c>
      <c r="C37" s="9" t="s">
        <v>5</v>
      </c>
      <c r="D37" s="9" t="s">
        <v>177</v>
      </c>
      <c r="E37" s="9" t="s">
        <v>299</v>
      </c>
      <c r="F37" s="432">
        <v>3.5</v>
      </c>
    </row>
    <row r="38" spans="1:6">
      <c r="A38" s="430">
        <v>134</v>
      </c>
      <c r="B38" s="9" t="s">
        <v>176</v>
      </c>
      <c r="C38" s="9" t="s">
        <v>5</v>
      </c>
      <c r="D38" s="9" t="s">
        <v>177</v>
      </c>
      <c r="E38" s="9" t="s">
        <v>301</v>
      </c>
      <c r="F38" s="432">
        <v>3</v>
      </c>
    </row>
    <row r="39" spans="1:6">
      <c r="A39" s="430">
        <v>135</v>
      </c>
      <c r="B39" s="9" t="s">
        <v>176</v>
      </c>
      <c r="C39" s="9" t="s">
        <v>5</v>
      </c>
      <c r="D39" s="9" t="s">
        <v>78</v>
      </c>
      <c r="E39" s="9" t="s">
        <v>299</v>
      </c>
      <c r="F39" s="432">
        <v>3.5</v>
      </c>
    </row>
    <row r="40" spans="1:6">
      <c r="A40" s="430">
        <v>136</v>
      </c>
      <c r="B40" s="9" t="s">
        <v>176</v>
      </c>
      <c r="C40" s="9" t="s">
        <v>5</v>
      </c>
      <c r="D40" s="9" t="s">
        <v>78</v>
      </c>
      <c r="E40" s="9" t="s">
        <v>301</v>
      </c>
      <c r="F40" s="432">
        <v>3</v>
      </c>
    </row>
    <row r="41" spans="1:6">
      <c r="A41" s="430">
        <v>137</v>
      </c>
      <c r="B41" s="9" t="s">
        <v>176</v>
      </c>
      <c r="C41" s="9" t="s">
        <v>5</v>
      </c>
      <c r="D41" s="9" t="s">
        <v>80</v>
      </c>
      <c r="E41" s="9" t="s">
        <v>297</v>
      </c>
      <c r="F41" s="432">
        <v>3</v>
      </c>
    </row>
    <row r="42" spans="1:6">
      <c r="A42" s="430">
        <v>138</v>
      </c>
      <c r="B42" s="9" t="s">
        <v>176</v>
      </c>
      <c r="C42" s="9" t="s">
        <v>5</v>
      </c>
      <c r="D42" s="9" t="s">
        <v>80</v>
      </c>
      <c r="E42" s="9" t="s">
        <v>299</v>
      </c>
      <c r="F42" s="432">
        <v>3.5</v>
      </c>
    </row>
    <row r="43" spans="1:6">
      <c r="A43" s="430">
        <v>139</v>
      </c>
      <c r="B43" s="9" t="s">
        <v>176</v>
      </c>
      <c r="C43" s="9" t="s">
        <v>5</v>
      </c>
      <c r="D43" s="9" t="s">
        <v>80</v>
      </c>
      <c r="E43" s="9" t="s">
        <v>301</v>
      </c>
      <c r="F43" s="432">
        <v>3</v>
      </c>
    </row>
    <row r="44" spans="1:6">
      <c r="A44" s="430">
        <v>140</v>
      </c>
      <c r="B44" s="9" t="s">
        <v>176</v>
      </c>
      <c r="C44" s="9" t="s">
        <v>5</v>
      </c>
      <c r="D44" s="9" t="s">
        <v>174</v>
      </c>
      <c r="E44" s="9" t="s">
        <v>297</v>
      </c>
      <c r="F44" s="432">
        <v>3</v>
      </c>
    </row>
    <row r="45" spans="1:6">
      <c r="A45" s="430">
        <v>141</v>
      </c>
      <c r="B45" s="9" t="s">
        <v>176</v>
      </c>
      <c r="C45" s="9" t="s">
        <v>5</v>
      </c>
      <c r="D45" s="9" t="s">
        <v>174</v>
      </c>
      <c r="E45" s="9" t="s">
        <v>299</v>
      </c>
      <c r="F45" s="432">
        <v>3.5</v>
      </c>
    </row>
    <row r="46" spans="1:6">
      <c r="A46" s="430">
        <v>142</v>
      </c>
      <c r="B46" s="9" t="s">
        <v>176</v>
      </c>
      <c r="C46" s="9" t="s">
        <v>7</v>
      </c>
      <c r="D46" s="9" t="s">
        <v>325</v>
      </c>
      <c r="E46" s="9" t="s">
        <v>294</v>
      </c>
      <c r="F46" s="432">
        <v>4.2</v>
      </c>
    </row>
    <row r="47" spans="1:6">
      <c r="A47" s="430">
        <v>143</v>
      </c>
      <c r="B47" s="9" t="s">
        <v>176</v>
      </c>
      <c r="C47" s="9" t="s">
        <v>7</v>
      </c>
      <c r="D47" s="9" t="s">
        <v>325</v>
      </c>
      <c r="E47" s="9" t="s">
        <v>296</v>
      </c>
      <c r="F47" s="432">
        <v>4.2</v>
      </c>
    </row>
    <row r="48" spans="1:6">
      <c r="A48" s="430">
        <v>144</v>
      </c>
      <c r="B48" s="9" t="s">
        <v>176</v>
      </c>
      <c r="C48" s="9" t="s">
        <v>7</v>
      </c>
      <c r="D48" s="9" t="s">
        <v>325</v>
      </c>
      <c r="E48" s="9" t="s">
        <v>295</v>
      </c>
      <c r="F48" s="432">
        <v>4.2</v>
      </c>
    </row>
    <row r="49" spans="1:6">
      <c r="A49" s="430">
        <v>145</v>
      </c>
      <c r="B49" s="9" t="s">
        <v>176</v>
      </c>
      <c r="C49" s="9" t="s">
        <v>7</v>
      </c>
      <c r="D49" s="9" t="s">
        <v>90</v>
      </c>
      <c r="E49" s="9" t="s">
        <v>294</v>
      </c>
      <c r="F49" s="432">
        <v>4.2</v>
      </c>
    </row>
    <row r="50" spans="1:6">
      <c r="A50" s="430">
        <v>146</v>
      </c>
      <c r="B50" s="9" t="s">
        <v>176</v>
      </c>
      <c r="C50" s="9" t="s">
        <v>7</v>
      </c>
      <c r="D50" s="9" t="s">
        <v>90</v>
      </c>
      <c r="E50" s="9" t="s">
        <v>296</v>
      </c>
      <c r="F50" s="432">
        <v>4.2</v>
      </c>
    </row>
    <row r="51" spans="1:6">
      <c r="A51" s="430">
        <v>147</v>
      </c>
      <c r="B51" s="9" t="s">
        <v>176</v>
      </c>
      <c r="C51" s="9" t="s">
        <v>7</v>
      </c>
      <c r="D51" s="9" t="s">
        <v>90</v>
      </c>
      <c r="E51" s="9" t="s">
        <v>295</v>
      </c>
      <c r="F51" s="432">
        <v>4.2</v>
      </c>
    </row>
    <row r="52" spans="1:6">
      <c r="A52" s="430">
        <v>148</v>
      </c>
      <c r="B52" s="9" t="s">
        <v>176</v>
      </c>
      <c r="C52" s="9" t="s">
        <v>7</v>
      </c>
      <c r="D52" s="9" t="s">
        <v>91</v>
      </c>
      <c r="E52" s="9" t="s">
        <v>294</v>
      </c>
      <c r="F52" s="432">
        <v>4.2</v>
      </c>
    </row>
    <row r="53" spans="1:6">
      <c r="A53" s="430">
        <v>149</v>
      </c>
      <c r="B53" s="9" t="s">
        <v>176</v>
      </c>
      <c r="C53" s="9" t="s">
        <v>7</v>
      </c>
      <c r="D53" s="9" t="s">
        <v>91</v>
      </c>
      <c r="E53" s="9" t="s">
        <v>296</v>
      </c>
      <c r="F53" s="432">
        <v>4.2</v>
      </c>
    </row>
    <row r="54" spans="1:6">
      <c r="A54" s="430">
        <v>150</v>
      </c>
      <c r="B54" s="9" t="s">
        <v>176</v>
      </c>
      <c r="C54" s="9" t="s">
        <v>7</v>
      </c>
      <c r="D54" s="9" t="s">
        <v>91</v>
      </c>
      <c r="E54" s="9" t="s">
        <v>295</v>
      </c>
      <c r="F54" s="432">
        <v>4.2</v>
      </c>
    </row>
    <row r="55" spans="1:6">
      <c r="A55" s="430">
        <v>151</v>
      </c>
      <c r="B55" s="9" t="s">
        <v>176</v>
      </c>
      <c r="C55" s="9" t="s">
        <v>7</v>
      </c>
      <c r="D55" s="9" t="s">
        <v>89</v>
      </c>
      <c r="E55" s="9" t="s">
        <v>294</v>
      </c>
      <c r="F55" s="432">
        <v>4.2</v>
      </c>
    </row>
    <row r="56" spans="1:6">
      <c r="A56" s="430">
        <v>152</v>
      </c>
      <c r="B56" s="9" t="s">
        <v>176</v>
      </c>
      <c r="C56" s="9" t="s">
        <v>7</v>
      </c>
      <c r="D56" s="9" t="s">
        <v>89</v>
      </c>
      <c r="E56" s="9" t="s">
        <v>296</v>
      </c>
      <c r="F56" s="432">
        <v>4.2</v>
      </c>
    </row>
    <row r="57" spans="1:6">
      <c r="A57" s="430">
        <v>153</v>
      </c>
      <c r="B57" s="9" t="s">
        <v>176</v>
      </c>
      <c r="C57" s="9" t="s">
        <v>7</v>
      </c>
      <c r="D57" s="9" t="s">
        <v>92</v>
      </c>
      <c r="E57" s="9" t="s">
        <v>294</v>
      </c>
      <c r="F57" s="432">
        <v>4.2</v>
      </c>
    </row>
    <row r="58" spans="1:6">
      <c r="A58" s="430">
        <v>154</v>
      </c>
      <c r="B58" s="9" t="s">
        <v>176</v>
      </c>
      <c r="C58" s="9" t="s">
        <v>7</v>
      </c>
      <c r="D58" s="9" t="s">
        <v>92</v>
      </c>
      <c r="E58" s="9" t="s">
        <v>296</v>
      </c>
      <c r="F58" s="432">
        <v>4.2</v>
      </c>
    </row>
    <row r="59" spans="1:6">
      <c r="A59" s="430">
        <v>155</v>
      </c>
      <c r="B59" s="9" t="s">
        <v>176</v>
      </c>
      <c r="C59" s="9" t="s">
        <v>29</v>
      </c>
      <c r="D59" s="9" t="s">
        <v>30</v>
      </c>
      <c r="E59" s="9" t="s">
        <v>300</v>
      </c>
      <c r="F59" s="432">
        <v>2.25</v>
      </c>
    </row>
    <row r="60" spans="1:6">
      <c r="A60" s="430">
        <v>156</v>
      </c>
      <c r="B60" s="9" t="s">
        <v>176</v>
      </c>
      <c r="C60" s="9" t="s">
        <v>29</v>
      </c>
      <c r="D60" s="9" t="s">
        <v>30</v>
      </c>
      <c r="E60" s="9" t="s">
        <v>301</v>
      </c>
      <c r="F60" s="432">
        <v>2.25</v>
      </c>
    </row>
    <row r="61" spans="1:6">
      <c r="A61" s="430">
        <v>157</v>
      </c>
      <c r="B61" s="9" t="s">
        <v>176</v>
      </c>
      <c r="C61" s="9" t="s">
        <v>29</v>
      </c>
      <c r="D61" s="9" t="s">
        <v>84</v>
      </c>
      <c r="E61" s="9" t="s">
        <v>300</v>
      </c>
      <c r="F61" s="432">
        <v>2.25</v>
      </c>
    </row>
    <row r="62" spans="1:6">
      <c r="A62" s="430">
        <v>158</v>
      </c>
      <c r="B62" s="9" t="s">
        <v>176</v>
      </c>
      <c r="C62" s="9" t="s">
        <v>29</v>
      </c>
      <c r="D62" s="9" t="s">
        <v>84</v>
      </c>
      <c r="E62" s="9" t="s">
        <v>301</v>
      </c>
      <c r="F62" s="432">
        <v>2.25</v>
      </c>
    </row>
    <row r="63" spans="1:6">
      <c r="A63" s="430">
        <v>159</v>
      </c>
      <c r="B63" s="9" t="s">
        <v>176</v>
      </c>
      <c r="C63" s="9" t="s">
        <v>29</v>
      </c>
      <c r="D63" s="9" t="s">
        <v>31</v>
      </c>
      <c r="E63" s="9" t="s">
        <v>300</v>
      </c>
      <c r="F63" s="432">
        <v>2.25</v>
      </c>
    </row>
    <row r="64" spans="1:6">
      <c r="A64" s="430">
        <v>160</v>
      </c>
      <c r="B64" s="9" t="s">
        <v>176</v>
      </c>
      <c r="C64" s="9" t="s">
        <v>29</v>
      </c>
      <c r="D64" s="9" t="s">
        <v>31</v>
      </c>
      <c r="E64" s="9" t="s">
        <v>301</v>
      </c>
      <c r="F64" s="432">
        <v>2.25</v>
      </c>
    </row>
    <row r="65" spans="1:7">
      <c r="A65" s="430">
        <v>161</v>
      </c>
      <c r="B65" s="9" t="s">
        <v>176</v>
      </c>
      <c r="C65" s="9" t="s">
        <v>29</v>
      </c>
      <c r="D65" s="9" t="s">
        <v>326</v>
      </c>
      <c r="E65" s="9" t="s">
        <v>324</v>
      </c>
      <c r="F65" s="432">
        <v>2.25</v>
      </c>
    </row>
    <row r="66" spans="1:7">
      <c r="A66" s="430">
        <v>162</v>
      </c>
      <c r="B66" s="9" t="s">
        <v>176</v>
      </c>
      <c r="C66" s="9" t="s">
        <v>29</v>
      </c>
      <c r="D66" s="9" t="s">
        <v>326</v>
      </c>
      <c r="E66" s="9" t="s">
        <v>300</v>
      </c>
      <c r="F66" s="432">
        <v>2.25</v>
      </c>
    </row>
    <row r="67" spans="1:7">
      <c r="A67" s="430">
        <v>163</v>
      </c>
      <c r="B67" s="9" t="s">
        <v>176</v>
      </c>
      <c r="C67" s="9" t="s">
        <v>93</v>
      </c>
      <c r="G67" s="432">
        <v>12</v>
      </c>
    </row>
    <row r="68" spans="1:7">
      <c r="A68" s="430">
        <v>164</v>
      </c>
      <c r="B68" s="9" t="s">
        <v>291</v>
      </c>
      <c r="C68" s="9" t="s">
        <v>5</v>
      </c>
      <c r="D68" s="9" t="s">
        <v>322</v>
      </c>
      <c r="E68" s="9" t="s">
        <v>337</v>
      </c>
      <c r="F68" s="432">
        <v>2</v>
      </c>
    </row>
    <row r="69" spans="1:7">
      <c r="A69" s="430">
        <v>165</v>
      </c>
      <c r="B69" s="9" t="s">
        <v>291</v>
      </c>
      <c r="C69" s="9" t="s">
        <v>5</v>
      </c>
      <c r="D69" s="9" t="s">
        <v>322</v>
      </c>
      <c r="E69" s="9" t="s">
        <v>338</v>
      </c>
      <c r="F69" s="432">
        <v>1.8</v>
      </c>
    </row>
    <row r="70" spans="1:7">
      <c r="A70" s="430">
        <v>166</v>
      </c>
      <c r="B70" s="9" t="s">
        <v>291</v>
      </c>
      <c r="C70" s="9" t="s">
        <v>5</v>
      </c>
      <c r="D70" s="9" t="s">
        <v>71</v>
      </c>
      <c r="F70" s="432">
        <v>2</v>
      </c>
    </row>
    <row r="71" spans="1:7">
      <c r="A71" s="430">
        <v>167</v>
      </c>
      <c r="B71" s="9" t="s">
        <v>291</v>
      </c>
      <c r="C71" s="9" t="s">
        <v>5</v>
      </c>
      <c r="D71" s="9" t="s">
        <v>177</v>
      </c>
      <c r="F71" s="432">
        <v>2</v>
      </c>
    </row>
    <row r="72" spans="1:7">
      <c r="A72" s="430">
        <v>168</v>
      </c>
      <c r="B72" s="9" t="s">
        <v>291</v>
      </c>
      <c r="C72" s="9" t="s">
        <v>5</v>
      </c>
      <c r="D72" s="9" t="s">
        <v>78</v>
      </c>
      <c r="F72" s="432">
        <v>2</v>
      </c>
    </row>
    <row r="73" spans="1:7">
      <c r="A73" s="430">
        <v>169</v>
      </c>
      <c r="B73" s="9" t="s">
        <v>291</v>
      </c>
      <c r="C73" s="9" t="s">
        <v>5</v>
      </c>
      <c r="D73" s="9" t="s">
        <v>80</v>
      </c>
      <c r="F73" s="432">
        <v>2</v>
      </c>
    </row>
    <row r="74" spans="1:7">
      <c r="A74" s="430">
        <v>170</v>
      </c>
      <c r="B74" s="9" t="s">
        <v>291</v>
      </c>
      <c r="C74" s="9" t="s">
        <v>5</v>
      </c>
      <c r="D74" s="9" t="s">
        <v>174</v>
      </c>
      <c r="F74" s="432">
        <v>2</v>
      </c>
    </row>
    <row r="75" spans="1:7">
      <c r="A75" s="430">
        <v>171</v>
      </c>
      <c r="B75" s="9" t="s">
        <v>291</v>
      </c>
      <c r="C75" s="9" t="s">
        <v>7</v>
      </c>
      <c r="D75" s="9" t="s">
        <v>325</v>
      </c>
      <c r="E75" s="9" t="s">
        <v>294</v>
      </c>
      <c r="F75" s="432" t="s">
        <v>298</v>
      </c>
    </row>
    <row r="76" spans="1:7">
      <c r="A76" s="430">
        <v>172</v>
      </c>
      <c r="B76" s="9" t="s">
        <v>291</v>
      </c>
      <c r="C76" s="9" t="s">
        <v>7</v>
      </c>
      <c r="D76" s="9" t="s">
        <v>325</v>
      </c>
      <c r="E76" s="9" t="s">
        <v>296</v>
      </c>
      <c r="F76" s="432">
        <v>3.5</v>
      </c>
    </row>
    <row r="77" spans="1:7">
      <c r="A77" s="430">
        <v>173</v>
      </c>
      <c r="B77" s="9" t="s">
        <v>291</v>
      </c>
      <c r="C77" s="9" t="s">
        <v>7</v>
      </c>
      <c r="D77" s="9" t="s">
        <v>325</v>
      </c>
      <c r="E77" s="9" t="s">
        <v>295</v>
      </c>
      <c r="F77" s="432">
        <v>4</v>
      </c>
    </row>
    <row r="78" spans="1:7">
      <c r="A78" s="430">
        <v>174</v>
      </c>
      <c r="B78" s="9" t="s">
        <v>291</v>
      </c>
      <c r="C78" s="9" t="s">
        <v>7</v>
      </c>
      <c r="D78" s="9" t="s">
        <v>90</v>
      </c>
      <c r="E78" s="9" t="s">
        <v>294</v>
      </c>
      <c r="F78" s="432" t="s">
        <v>298</v>
      </c>
    </row>
    <row r="79" spans="1:7">
      <c r="A79" s="430">
        <v>175</v>
      </c>
      <c r="B79" s="9" t="s">
        <v>291</v>
      </c>
      <c r="C79" s="9" t="s">
        <v>7</v>
      </c>
      <c r="D79" s="9" t="s">
        <v>90</v>
      </c>
      <c r="E79" s="9" t="s">
        <v>296</v>
      </c>
      <c r="F79" s="432">
        <v>3.5</v>
      </c>
    </row>
    <row r="80" spans="1:7">
      <c r="A80" s="430">
        <v>176</v>
      </c>
      <c r="B80" s="9" t="s">
        <v>291</v>
      </c>
      <c r="C80" s="9" t="s">
        <v>7</v>
      </c>
      <c r="D80" s="9" t="s">
        <v>90</v>
      </c>
      <c r="E80" s="9" t="s">
        <v>295</v>
      </c>
      <c r="F80" s="432">
        <v>4</v>
      </c>
    </row>
    <row r="81" spans="1:7">
      <c r="A81" s="430">
        <v>177</v>
      </c>
      <c r="B81" s="9" t="s">
        <v>291</v>
      </c>
      <c r="C81" s="9" t="s">
        <v>7</v>
      </c>
      <c r="D81" s="9" t="s">
        <v>91</v>
      </c>
      <c r="E81" s="9" t="s">
        <v>294</v>
      </c>
      <c r="F81" s="432" t="s">
        <v>298</v>
      </c>
    </row>
    <row r="82" spans="1:7">
      <c r="A82" s="430">
        <v>178</v>
      </c>
      <c r="B82" s="9" t="s">
        <v>291</v>
      </c>
      <c r="C82" s="9" t="s">
        <v>7</v>
      </c>
      <c r="D82" s="9" t="s">
        <v>91</v>
      </c>
      <c r="E82" s="9" t="s">
        <v>296</v>
      </c>
      <c r="F82" s="432">
        <v>3.5</v>
      </c>
    </row>
    <row r="83" spans="1:7">
      <c r="A83" s="430">
        <v>179</v>
      </c>
      <c r="B83" s="9" t="s">
        <v>291</v>
      </c>
      <c r="C83" s="9" t="s">
        <v>7</v>
      </c>
      <c r="D83" s="9" t="s">
        <v>91</v>
      </c>
      <c r="E83" s="9" t="s">
        <v>295</v>
      </c>
      <c r="F83" s="432">
        <v>4</v>
      </c>
    </row>
    <row r="84" spans="1:7">
      <c r="A84" s="430">
        <v>180</v>
      </c>
      <c r="B84" s="9" t="s">
        <v>291</v>
      </c>
      <c r="C84" s="9" t="s">
        <v>7</v>
      </c>
      <c r="D84" s="9" t="s">
        <v>89</v>
      </c>
      <c r="E84" s="9" t="s">
        <v>294</v>
      </c>
      <c r="F84" s="432" t="s">
        <v>298</v>
      </c>
    </row>
    <row r="85" spans="1:7">
      <c r="A85" s="430">
        <v>181</v>
      </c>
      <c r="B85" s="9" t="s">
        <v>291</v>
      </c>
      <c r="C85" s="9" t="s">
        <v>7</v>
      </c>
      <c r="D85" s="9" t="s">
        <v>89</v>
      </c>
      <c r="E85" s="9" t="s">
        <v>296</v>
      </c>
      <c r="F85" s="432">
        <v>3.5</v>
      </c>
    </row>
    <row r="86" spans="1:7">
      <c r="A86" s="430">
        <v>182</v>
      </c>
      <c r="B86" s="9" t="s">
        <v>291</v>
      </c>
      <c r="C86" s="9" t="s">
        <v>7</v>
      </c>
      <c r="D86" s="9" t="s">
        <v>92</v>
      </c>
      <c r="E86" s="9" t="s">
        <v>294</v>
      </c>
      <c r="F86" s="432">
        <v>4</v>
      </c>
    </row>
    <row r="87" spans="1:7">
      <c r="A87" s="430">
        <v>183</v>
      </c>
      <c r="B87" s="9" t="s">
        <v>291</v>
      </c>
      <c r="C87" s="9" t="s">
        <v>7</v>
      </c>
      <c r="D87" s="9" t="s">
        <v>92</v>
      </c>
      <c r="E87" s="9" t="s">
        <v>296</v>
      </c>
      <c r="F87" s="432">
        <v>3.5</v>
      </c>
    </row>
    <row r="88" spans="1:7">
      <c r="A88" s="430">
        <v>184</v>
      </c>
      <c r="B88" s="9" t="s">
        <v>291</v>
      </c>
      <c r="C88" s="9" t="s">
        <v>29</v>
      </c>
      <c r="D88" s="9" t="s">
        <v>30</v>
      </c>
      <c r="E88" s="9" t="s">
        <v>300</v>
      </c>
      <c r="F88" s="432">
        <v>1.45</v>
      </c>
    </row>
    <row r="89" spans="1:7">
      <c r="A89" s="430">
        <v>185</v>
      </c>
      <c r="B89" s="9" t="s">
        <v>291</v>
      </c>
      <c r="C89" s="9" t="s">
        <v>29</v>
      </c>
      <c r="D89" s="9" t="s">
        <v>30</v>
      </c>
      <c r="E89" s="9" t="s">
        <v>301</v>
      </c>
      <c r="F89" s="432" t="s">
        <v>298</v>
      </c>
    </row>
    <row r="90" spans="1:7">
      <c r="A90" s="430">
        <v>186</v>
      </c>
      <c r="B90" s="9" t="s">
        <v>291</v>
      </c>
      <c r="C90" s="9" t="s">
        <v>29</v>
      </c>
      <c r="D90" s="9" t="s">
        <v>84</v>
      </c>
      <c r="E90" s="9" t="s">
        <v>300</v>
      </c>
      <c r="F90" s="432">
        <v>1.45</v>
      </c>
    </row>
    <row r="91" spans="1:7">
      <c r="A91" s="430">
        <v>187</v>
      </c>
      <c r="B91" s="9" t="s">
        <v>291</v>
      </c>
      <c r="C91" s="9" t="s">
        <v>29</v>
      </c>
      <c r="D91" s="9" t="s">
        <v>84</v>
      </c>
      <c r="E91" s="9" t="s">
        <v>301</v>
      </c>
      <c r="F91" s="432" t="s">
        <v>298</v>
      </c>
    </row>
    <row r="92" spans="1:7">
      <c r="A92" s="430">
        <v>188</v>
      </c>
      <c r="B92" s="9" t="s">
        <v>291</v>
      </c>
      <c r="C92" s="9" t="s">
        <v>29</v>
      </c>
      <c r="D92" s="9" t="s">
        <v>31</v>
      </c>
      <c r="E92" s="9" t="s">
        <v>300</v>
      </c>
      <c r="F92" s="432">
        <v>1.45</v>
      </c>
    </row>
    <row r="93" spans="1:7">
      <c r="A93" s="430">
        <v>189</v>
      </c>
      <c r="B93" s="9" t="s">
        <v>291</v>
      </c>
      <c r="C93" s="9" t="s">
        <v>29</v>
      </c>
      <c r="D93" s="9" t="s">
        <v>31</v>
      </c>
      <c r="E93" s="9" t="s">
        <v>301</v>
      </c>
      <c r="F93" s="432" t="s">
        <v>298</v>
      </c>
    </row>
    <row r="94" spans="1:7">
      <c r="A94" s="430">
        <v>190</v>
      </c>
      <c r="B94" s="9" t="s">
        <v>291</v>
      </c>
      <c r="C94" s="9" t="s">
        <v>29</v>
      </c>
      <c r="D94" s="9" t="s">
        <v>326</v>
      </c>
      <c r="E94" s="9" t="s">
        <v>324</v>
      </c>
      <c r="F94" s="432" t="s">
        <v>298</v>
      </c>
    </row>
    <row r="95" spans="1:7">
      <c r="A95" s="430">
        <v>191</v>
      </c>
      <c r="B95" s="9" t="s">
        <v>291</v>
      </c>
      <c r="C95" s="9" t="s">
        <v>29</v>
      </c>
      <c r="D95" s="9" t="s">
        <v>326</v>
      </c>
      <c r="E95" s="9" t="s">
        <v>300</v>
      </c>
      <c r="F95" s="432">
        <v>1.45</v>
      </c>
    </row>
    <row r="96" spans="1:7">
      <c r="A96" s="430">
        <v>192</v>
      </c>
      <c r="B96" s="9" t="s">
        <v>291</v>
      </c>
      <c r="C96" s="9" t="s">
        <v>93</v>
      </c>
      <c r="G96" s="432">
        <v>12</v>
      </c>
    </row>
    <row r="97" spans="1:6">
      <c r="A97" s="430">
        <v>193</v>
      </c>
      <c r="B97" s="9" t="s">
        <v>328</v>
      </c>
      <c r="C97" s="9" t="s">
        <v>5</v>
      </c>
      <c r="D97" s="9" t="s">
        <v>322</v>
      </c>
    </row>
    <row r="98" spans="1:6">
      <c r="A98" s="430">
        <v>194</v>
      </c>
      <c r="B98" s="9" t="s">
        <v>328</v>
      </c>
      <c r="C98" s="9" t="s">
        <v>5</v>
      </c>
      <c r="D98" s="9" t="s">
        <v>71</v>
      </c>
    </row>
    <row r="99" spans="1:6">
      <c r="A99" s="430">
        <v>195</v>
      </c>
      <c r="B99" s="9" t="s">
        <v>328</v>
      </c>
      <c r="C99" s="9" t="s">
        <v>5</v>
      </c>
      <c r="D99" s="9" t="s">
        <v>177</v>
      </c>
    </row>
    <row r="100" spans="1:6">
      <c r="A100" s="430">
        <v>196</v>
      </c>
      <c r="B100" s="9" t="s">
        <v>328</v>
      </c>
      <c r="C100" s="9" t="s">
        <v>5</v>
      </c>
      <c r="D100" s="9" t="s">
        <v>78</v>
      </c>
    </row>
    <row r="101" spans="1:6">
      <c r="A101" s="430">
        <v>197</v>
      </c>
      <c r="B101" s="9" t="s">
        <v>328</v>
      </c>
      <c r="C101" s="9" t="s">
        <v>5</v>
      </c>
      <c r="D101" s="9" t="s">
        <v>80</v>
      </c>
    </row>
    <row r="102" spans="1:6">
      <c r="A102" s="430">
        <v>198</v>
      </c>
      <c r="B102" s="9" t="s">
        <v>328</v>
      </c>
      <c r="C102" s="9" t="s">
        <v>5</v>
      </c>
      <c r="D102" s="9" t="s">
        <v>174</v>
      </c>
    </row>
    <row r="103" spans="1:6">
      <c r="A103" s="430">
        <v>199</v>
      </c>
      <c r="B103" s="9" t="s">
        <v>328</v>
      </c>
      <c r="C103" s="9" t="s">
        <v>7</v>
      </c>
      <c r="D103" s="9" t="s">
        <v>325</v>
      </c>
      <c r="E103" s="9" t="s">
        <v>294</v>
      </c>
      <c r="F103" s="432">
        <v>4</v>
      </c>
    </row>
    <row r="104" spans="1:6">
      <c r="A104" s="430">
        <v>200</v>
      </c>
      <c r="B104" s="9" t="s">
        <v>328</v>
      </c>
      <c r="C104" s="9" t="s">
        <v>7</v>
      </c>
      <c r="D104" s="9" t="s">
        <v>325</v>
      </c>
      <c r="E104" s="9" t="s">
        <v>296</v>
      </c>
      <c r="F104" s="432">
        <v>4.2</v>
      </c>
    </row>
    <row r="105" spans="1:6">
      <c r="A105" s="430">
        <v>201</v>
      </c>
      <c r="B105" s="9" t="s">
        <v>328</v>
      </c>
      <c r="C105" s="9" t="s">
        <v>7</v>
      </c>
      <c r="D105" s="9" t="s">
        <v>325</v>
      </c>
      <c r="E105" s="9" t="s">
        <v>295</v>
      </c>
      <c r="F105" s="432">
        <v>4.2</v>
      </c>
    </row>
    <row r="106" spans="1:6">
      <c r="A106" s="430">
        <v>202</v>
      </c>
      <c r="B106" s="9" t="s">
        <v>328</v>
      </c>
      <c r="C106" s="9" t="s">
        <v>7</v>
      </c>
      <c r="D106" s="9" t="s">
        <v>90</v>
      </c>
      <c r="E106" s="9" t="s">
        <v>294</v>
      </c>
      <c r="F106" s="432">
        <v>4</v>
      </c>
    </row>
    <row r="107" spans="1:6">
      <c r="A107" s="430">
        <v>203</v>
      </c>
      <c r="B107" s="9" t="s">
        <v>328</v>
      </c>
      <c r="C107" s="9" t="s">
        <v>7</v>
      </c>
      <c r="D107" s="9" t="s">
        <v>90</v>
      </c>
      <c r="E107" s="9" t="s">
        <v>296</v>
      </c>
      <c r="F107" s="432">
        <v>4.2</v>
      </c>
    </row>
    <row r="108" spans="1:6">
      <c r="A108" s="430">
        <v>204</v>
      </c>
      <c r="B108" s="9" t="s">
        <v>328</v>
      </c>
      <c r="C108" s="9" t="s">
        <v>7</v>
      </c>
      <c r="D108" s="9" t="s">
        <v>90</v>
      </c>
      <c r="E108" s="9" t="s">
        <v>295</v>
      </c>
      <c r="F108" s="432">
        <v>4.2</v>
      </c>
    </row>
    <row r="109" spans="1:6">
      <c r="A109" s="430">
        <v>205</v>
      </c>
      <c r="B109" s="9" t="s">
        <v>328</v>
      </c>
      <c r="C109" s="9" t="s">
        <v>7</v>
      </c>
      <c r="D109" s="9" t="s">
        <v>91</v>
      </c>
      <c r="E109" s="9" t="s">
        <v>294</v>
      </c>
      <c r="F109" s="432">
        <v>4</v>
      </c>
    </row>
    <row r="110" spans="1:6">
      <c r="A110" s="430">
        <v>206</v>
      </c>
      <c r="B110" s="9" t="s">
        <v>328</v>
      </c>
      <c r="C110" s="9" t="s">
        <v>7</v>
      </c>
      <c r="D110" s="9" t="s">
        <v>91</v>
      </c>
      <c r="E110" s="9" t="s">
        <v>296</v>
      </c>
      <c r="F110" s="432">
        <v>4.2</v>
      </c>
    </row>
    <row r="111" spans="1:6">
      <c r="A111" s="430">
        <v>207</v>
      </c>
      <c r="B111" s="9" t="s">
        <v>328</v>
      </c>
      <c r="C111" s="9" t="s">
        <v>7</v>
      </c>
      <c r="D111" s="9" t="s">
        <v>91</v>
      </c>
      <c r="E111" s="9" t="s">
        <v>295</v>
      </c>
      <c r="F111" s="432">
        <v>4.2</v>
      </c>
    </row>
    <row r="112" spans="1:6">
      <c r="A112" s="430">
        <v>208</v>
      </c>
      <c r="B112" s="9" t="s">
        <v>328</v>
      </c>
      <c r="C112" s="9" t="s">
        <v>7</v>
      </c>
      <c r="D112" s="9" t="s">
        <v>89</v>
      </c>
      <c r="E112" s="9" t="s">
        <v>294</v>
      </c>
      <c r="F112" s="432">
        <v>4</v>
      </c>
    </row>
    <row r="113" spans="1:7">
      <c r="A113" s="430">
        <v>209</v>
      </c>
      <c r="B113" s="9" t="s">
        <v>328</v>
      </c>
      <c r="C113" s="9" t="s">
        <v>7</v>
      </c>
      <c r="D113" s="9" t="s">
        <v>89</v>
      </c>
      <c r="E113" s="9" t="s">
        <v>296</v>
      </c>
      <c r="F113" s="432">
        <v>4.2</v>
      </c>
    </row>
    <row r="114" spans="1:7">
      <c r="A114" s="430">
        <v>210</v>
      </c>
      <c r="B114" s="9" t="s">
        <v>328</v>
      </c>
      <c r="C114" s="9" t="s">
        <v>7</v>
      </c>
      <c r="D114" s="9" t="s">
        <v>92</v>
      </c>
      <c r="E114" s="9" t="s">
        <v>294</v>
      </c>
      <c r="F114" s="432">
        <v>4</v>
      </c>
    </row>
    <row r="115" spans="1:7">
      <c r="A115" s="430">
        <v>211</v>
      </c>
      <c r="B115" s="9" t="s">
        <v>328</v>
      </c>
      <c r="C115" s="9" t="s">
        <v>7</v>
      </c>
      <c r="D115" s="9" t="s">
        <v>92</v>
      </c>
      <c r="E115" s="9" t="s">
        <v>296</v>
      </c>
      <c r="F115" s="432">
        <v>4.2</v>
      </c>
    </row>
    <row r="116" spans="1:7">
      <c r="A116" s="430">
        <v>212</v>
      </c>
      <c r="B116" s="9" t="s">
        <v>328</v>
      </c>
      <c r="C116" s="9" t="s">
        <v>29</v>
      </c>
      <c r="D116" s="9" t="s">
        <v>30</v>
      </c>
      <c r="E116" s="9" t="s">
        <v>300</v>
      </c>
    </row>
    <row r="117" spans="1:7">
      <c r="A117" s="430">
        <v>213</v>
      </c>
      <c r="B117" s="9" t="s">
        <v>328</v>
      </c>
      <c r="C117" s="9" t="s">
        <v>29</v>
      </c>
      <c r="D117" s="9" t="s">
        <v>30</v>
      </c>
      <c r="E117" s="9" t="s">
        <v>301</v>
      </c>
    </row>
    <row r="118" spans="1:7">
      <c r="A118" s="430">
        <v>214</v>
      </c>
      <c r="B118" s="9" t="s">
        <v>328</v>
      </c>
      <c r="C118" s="9" t="s">
        <v>29</v>
      </c>
      <c r="D118" s="9" t="s">
        <v>84</v>
      </c>
      <c r="E118" s="9" t="s">
        <v>300</v>
      </c>
    </row>
    <row r="119" spans="1:7">
      <c r="A119" s="430">
        <v>215</v>
      </c>
      <c r="B119" s="9" t="s">
        <v>328</v>
      </c>
      <c r="C119" s="9" t="s">
        <v>29</v>
      </c>
      <c r="D119" s="9" t="s">
        <v>84</v>
      </c>
      <c r="E119" s="9" t="s">
        <v>301</v>
      </c>
    </row>
    <row r="120" spans="1:7">
      <c r="A120" s="430">
        <v>216</v>
      </c>
      <c r="B120" s="9" t="s">
        <v>328</v>
      </c>
      <c r="C120" s="9" t="s">
        <v>29</v>
      </c>
      <c r="D120" s="9" t="s">
        <v>31</v>
      </c>
      <c r="E120" s="9" t="s">
        <v>300</v>
      </c>
    </row>
    <row r="121" spans="1:7">
      <c r="A121" s="430">
        <v>217</v>
      </c>
      <c r="B121" s="9" t="s">
        <v>328</v>
      </c>
      <c r="C121" s="9" t="s">
        <v>29</v>
      </c>
      <c r="D121" s="9" t="s">
        <v>31</v>
      </c>
      <c r="E121" s="9" t="s">
        <v>301</v>
      </c>
    </row>
    <row r="122" spans="1:7">
      <c r="A122" s="430">
        <v>218</v>
      </c>
      <c r="B122" s="9" t="s">
        <v>328</v>
      </c>
      <c r="C122" s="9" t="s">
        <v>29</v>
      </c>
      <c r="D122" s="9" t="s">
        <v>326</v>
      </c>
      <c r="E122" s="9" t="s">
        <v>324</v>
      </c>
    </row>
    <row r="123" spans="1:7">
      <c r="A123" s="430">
        <v>219</v>
      </c>
      <c r="B123" s="9" t="s">
        <v>328</v>
      </c>
      <c r="C123" s="9" t="s">
        <v>29</v>
      </c>
      <c r="D123" s="9" t="s">
        <v>326</v>
      </c>
      <c r="E123" s="9" t="s">
        <v>300</v>
      </c>
    </row>
    <row r="124" spans="1:7">
      <c r="A124" s="430">
        <v>220</v>
      </c>
      <c r="B124" s="9" t="s">
        <v>328</v>
      </c>
      <c r="C124" s="9" t="s">
        <v>93</v>
      </c>
      <c r="G124" s="432">
        <v>12</v>
      </c>
    </row>
    <row r="125" spans="1:7">
      <c r="B125" s="9"/>
      <c r="C125" s="9" t="s">
        <v>5</v>
      </c>
      <c r="D125" s="9" t="s">
        <v>322</v>
      </c>
    </row>
    <row r="126" spans="1:7">
      <c r="B126" s="430"/>
      <c r="C126" s="9" t="s">
        <v>5</v>
      </c>
      <c r="D126" s="9" t="s">
        <v>71</v>
      </c>
    </row>
    <row r="127" spans="1:7">
      <c r="B127" s="430"/>
      <c r="C127" s="9" t="s">
        <v>5</v>
      </c>
      <c r="D127" s="9" t="s">
        <v>177</v>
      </c>
    </row>
    <row r="128" spans="1:7">
      <c r="B128" s="430"/>
      <c r="C128" s="9" t="s">
        <v>5</v>
      </c>
      <c r="D128" s="9" t="s">
        <v>78</v>
      </c>
    </row>
    <row r="129" spans="2:5">
      <c r="B129" s="430"/>
      <c r="C129" s="9" t="s">
        <v>5</v>
      </c>
      <c r="D129" s="9" t="s">
        <v>80</v>
      </c>
    </row>
    <row r="130" spans="2:5">
      <c r="B130" s="430"/>
      <c r="C130" s="9" t="s">
        <v>5</v>
      </c>
      <c r="D130" s="9" t="s">
        <v>174</v>
      </c>
    </row>
    <row r="131" spans="2:5">
      <c r="B131" s="430"/>
      <c r="C131" s="9" t="s">
        <v>7</v>
      </c>
      <c r="D131" s="9" t="s">
        <v>325</v>
      </c>
      <c r="E131" s="9" t="s">
        <v>294</v>
      </c>
    </row>
    <row r="132" spans="2:5">
      <c r="B132" s="430"/>
      <c r="C132" s="9" t="s">
        <v>7</v>
      </c>
      <c r="D132" s="9" t="s">
        <v>325</v>
      </c>
      <c r="E132" s="9" t="s">
        <v>296</v>
      </c>
    </row>
    <row r="133" spans="2:5">
      <c r="B133" s="430"/>
      <c r="C133" s="9" t="s">
        <v>7</v>
      </c>
      <c r="D133" s="9" t="s">
        <v>325</v>
      </c>
      <c r="E133" s="9" t="s">
        <v>295</v>
      </c>
    </row>
    <row r="134" spans="2:5">
      <c r="B134" s="430"/>
      <c r="C134" s="9" t="s">
        <v>7</v>
      </c>
      <c r="D134" s="9" t="s">
        <v>90</v>
      </c>
      <c r="E134" s="9" t="s">
        <v>294</v>
      </c>
    </row>
    <row r="135" spans="2:5">
      <c r="B135" s="430"/>
      <c r="C135" s="9" t="s">
        <v>7</v>
      </c>
      <c r="D135" s="9" t="s">
        <v>90</v>
      </c>
      <c r="E135" s="9" t="s">
        <v>296</v>
      </c>
    </row>
    <row r="136" spans="2:5">
      <c r="B136" s="430"/>
      <c r="C136" s="9" t="s">
        <v>7</v>
      </c>
      <c r="D136" s="9" t="s">
        <v>90</v>
      </c>
      <c r="E136" s="9" t="s">
        <v>295</v>
      </c>
    </row>
    <row r="137" spans="2:5">
      <c r="B137" s="430"/>
      <c r="C137" s="9" t="s">
        <v>7</v>
      </c>
      <c r="D137" s="9" t="s">
        <v>91</v>
      </c>
      <c r="E137" s="9" t="s">
        <v>294</v>
      </c>
    </row>
    <row r="138" spans="2:5">
      <c r="B138" s="430"/>
      <c r="C138" s="9" t="s">
        <v>7</v>
      </c>
      <c r="D138" s="9" t="s">
        <v>91</v>
      </c>
      <c r="E138" s="9" t="s">
        <v>296</v>
      </c>
    </row>
    <row r="139" spans="2:5">
      <c r="B139" s="430"/>
      <c r="C139" s="9" t="s">
        <v>7</v>
      </c>
      <c r="D139" s="9" t="s">
        <v>91</v>
      </c>
      <c r="E139" s="9" t="s">
        <v>295</v>
      </c>
    </row>
    <row r="140" spans="2:5">
      <c r="B140" s="430"/>
      <c r="C140" s="9" t="s">
        <v>7</v>
      </c>
      <c r="D140" s="9" t="s">
        <v>89</v>
      </c>
      <c r="E140" s="9" t="s">
        <v>294</v>
      </c>
    </row>
    <row r="141" spans="2:5">
      <c r="B141" s="430"/>
      <c r="C141" s="9" t="s">
        <v>7</v>
      </c>
      <c r="D141" s="9" t="s">
        <v>89</v>
      </c>
      <c r="E141" s="9" t="s">
        <v>296</v>
      </c>
    </row>
    <row r="142" spans="2:5">
      <c r="B142" s="430"/>
      <c r="C142" s="9" t="s">
        <v>7</v>
      </c>
      <c r="D142" s="9" t="s">
        <v>92</v>
      </c>
      <c r="E142" s="9" t="s">
        <v>294</v>
      </c>
    </row>
    <row r="143" spans="2:5">
      <c r="B143" s="430"/>
      <c r="C143" s="9" t="s">
        <v>7</v>
      </c>
      <c r="D143" s="9" t="s">
        <v>92</v>
      </c>
      <c r="E143" s="9" t="s">
        <v>296</v>
      </c>
    </row>
    <row r="144" spans="2:5">
      <c r="B144" s="430"/>
      <c r="C144" s="9" t="s">
        <v>29</v>
      </c>
      <c r="D144" s="9" t="s">
        <v>30</v>
      </c>
      <c r="E144" s="9" t="s">
        <v>300</v>
      </c>
    </row>
    <row r="145" spans="2:5">
      <c r="B145" s="430"/>
      <c r="C145" s="9" t="s">
        <v>29</v>
      </c>
      <c r="D145" s="9" t="s">
        <v>30</v>
      </c>
      <c r="E145" s="9" t="s">
        <v>301</v>
      </c>
    </row>
    <row r="146" spans="2:5">
      <c r="B146" s="430"/>
      <c r="C146" s="9" t="s">
        <v>29</v>
      </c>
      <c r="D146" s="9" t="s">
        <v>84</v>
      </c>
      <c r="E146" s="9" t="s">
        <v>300</v>
      </c>
    </row>
    <row r="147" spans="2:5">
      <c r="B147" s="430"/>
      <c r="C147" s="9" t="s">
        <v>29</v>
      </c>
      <c r="D147" s="9" t="s">
        <v>84</v>
      </c>
      <c r="E147" s="9" t="s">
        <v>301</v>
      </c>
    </row>
    <row r="148" spans="2:5">
      <c r="B148" s="430"/>
      <c r="C148" s="9" t="s">
        <v>29</v>
      </c>
      <c r="D148" s="9" t="s">
        <v>31</v>
      </c>
      <c r="E148" s="9" t="s">
        <v>300</v>
      </c>
    </row>
    <row r="149" spans="2:5">
      <c r="B149" s="430"/>
      <c r="C149" s="9" t="s">
        <v>29</v>
      </c>
      <c r="D149" s="9" t="s">
        <v>31</v>
      </c>
      <c r="E149" s="9" t="s">
        <v>301</v>
      </c>
    </row>
    <row r="150" spans="2:5">
      <c r="B150" s="430"/>
      <c r="C150" s="9" t="s">
        <v>29</v>
      </c>
      <c r="D150" s="9" t="s">
        <v>326</v>
      </c>
      <c r="E150" s="9" t="s">
        <v>324</v>
      </c>
    </row>
    <row r="151" spans="2:5">
      <c r="B151" s="430"/>
      <c r="C151" s="9" t="s">
        <v>29</v>
      </c>
      <c r="D151" s="9" t="s">
        <v>326</v>
      </c>
      <c r="E151" s="9" t="s">
        <v>300</v>
      </c>
    </row>
    <row r="152" spans="2:5">
      <c r="B152" s="430"/>
      <c r="C152" s="9" t="s">
        <v>29</v>
      </c>
      <c r="D152" s="9" t="s">
        <v>326</v>
      </c>
      <c r="E152" s="9" t="s">
        <v>301</v>
      </c>
    </row>
    <row r="153" spans="2:5">
      <c r="B153" s="430"/>
      <c r="C153" s="9" t="s">
        <v>93</v>
      </c>
    </row>
    <row r="154" spans="2:5">
      <c r="B154" s="430"/>
    </row>
    <row r="155" spans="2:5">
      <c r="B155" s="430"/>
    </row>
    <row r="156" spans="2:5">
      <c r="B156" s="430"/>
    </row>
    <row r="157" spans="2:5">
      <c r="B157" s="430"/>
    </row>
    <row r="158" spans="2:5">
      <c r="B158" s="430"/>
    </row>
    <row r="159" spans="2:5">
      <c r="B159" s="430"/>
    </row>
    <row r="160" spans="2:5">
      <c r="B160" s="430"/>
    </row>
    <row r="161" spans="2:2">
      <c r="B161" s="430"/>
    </row>
    <row r="162" spans="2:2">
      <c r="B162" s="430"/>
    </row>
    <row r="163" spans="2:2">
      <c r="B163" s="430"/>
    </row>
    <row r="164" spans="2:2">
      <c r="B164" s="430"/>
    </row>
    <row r="165" spans="2:2">
      <c r="B165" s="430"/>
    </row>
    <row r="166" spans="2:2">
      <c r="B166" s="430"/>
    </row>
    <row r="167" spans="2:2">
      <c r="B167" s="430"/>
    </row>
    <row r="168" spans="2:2">
      <c r="B168" s="430"/>
    </row>
    <row r="169" spans="2:2">
      <c r="B169" s="430"/>
    </row>
    <row r="170" spans="2:2">
      <c r="B170" s="430"/>
    </row>
    <row r="171" spans="2:2">
      <c r="B171" s="430"/>
    </row>
    <row r="172" spans="2:2">
      <c r="B172" s="430"/>
    </row>
    <row r="173" spans="2:2">
      <c r="B173" s="430"/>
    </row>
    <row r="174" spans="2:2">
      <c r="B174" s="430"/>
    </row>
    <row r="175" spans="2:2">
      <c r="B175" s="430"/>
    </row>
    <row r="176" spans="2:2">
      <c r="B176" s="430"/>
    </row>
    <row r="177" spans="2:2">
      <c r="B177" s="430"/>
    </row>
    <row r="178" spans="2:2">
      <c r="B178" s="430"/>
    </row>
    <row r="179" spans="2:2">
      <c r="B179" s="430"/>
    </row>
    <row r="180" spans="2:2">
      <c r="B180" s="430"/>
    </row>
    <row r="181" spans="2:2">
      <c r="B181" s="430"/>
    </row>
    <row r="182" spans="2:2">
      <c r="B182" s="430"/>
    </row>
    <row r="183" spans="2:2">
      <c r="B183" s="430"/>
    </row>
    <row r="184" spans="2:2">
      <c r="B184" s="430"/>
    </row>
    <row r="185" spans="2:2">
      <c r="B185" s="430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17"/>
  <sheetViews>
    <sheetView showGridLines="0" showZeros="0" showOutlineSymbols="0" zoomScale="130" workbookViewId="0">
      <pane ySplit="4" topLeftCell="A5" activePane="bottomLeft" state="frozen"/>
      <selection activeCell="G26" sqref="G26"/>
      <selection pane="bottomLeft" activeCell="F5" sqref="F5"/>
    </sheetView>
  </sheetViews>
  <sheetFormatPr baseColWidth="10" defaultRowHeight="12.75"/>
  <cols>
    <col min="1" max="1" width="6.42578125" style="39" customWidth="1"/>
    <col min="2" max="4" width="8.140625" customWidth="1"/>
    <col min="5" max="7" width="8.140625" style="1" customWidth="1"/>
    <col min="8" max="8" width="30.140625" customWidth="1"/>
  </cols>
  <sheetData>
    <row r="1" spans="1:8" ht="15.75">
      <c r="A1" s="137" t="s">
        <v>0</v>
      </c>
      <c r="B1" s="38"/>
      <c r="C1" s="38"/>
      <c r="D1" s="38"/>
      <c r="E1" s="138"/>
      <c r="F1" s="138"/>
      <c r="G1" s="138"/>
      <c r="H1" s="38"/>
    </row>
    <row r="2" spans="1:8">
      <c r="A2" s="40" t="s">
        <v>267</v>
      </c>
      <c r="B2" s="38"/>
      <c r="C2" s="38" t="str">
        <f>A!C5</f>
        <v>Vorwald</v>
      </c>
      <c r="D2" s="38"/>
      <c r="E2" s="138"/>
      <c r="F2" s="138"/>
      <c r="G2" s="138"/>
      <c r="H2" s="38" t="s">
        <v>393</v>
      </c>
    </row>
    <row r="3" spans="1:8">
      <c r="A3" s="546" t="s">
        <v>1</v>
      </c>
      <c r="B3" s="547" t="s">
        <v>2</v>
      </c>
      <c r="C3" s="547"/>
      <c r="D3" s="547"/>
      <c r="E3" s="548" t="s">
        <v>3</v>
      </c>
      <c r="F3" s="548"/>
      <c r="G3" s="548"/>
      <c r="H3" s="599" t="s">
        <v>4</v>
      </c>
    </row>
    <row r="4" spans="1:8">
      <c r="A4" s="550"/>
      <c r="B4" s="551" t="s">
        <v>5</v>
      </c>
      <c r="C4" s="551" t="s">
        <v>6</v>
      </c>
      <c r="D4" s="551" t="s">
        <v>7</v>
      </c>
      <c r="E4" s="552" t="s">
        <v>5</v>
      </c>
      <c r="F4" s="552" t="s">
        <v>6</v>
      </c>
      <c r="G4" s="552" t="s">
        <v>7</v>
      </c>
      <c r="H4" s="600"/>
    </row>
    <row r="5" spans="1:8">
      <c r="A5" s="542">
        <v>2019</v>
      </c>
      <c r="B5" s="482">
        <v>5</v>
      </c>
      <c r="C5" s="482">
        <v>51</v>
      </c>
      <c r="D5" s="482">
        <v>79</v>
      </c>
      <c r="E5" s="543">
        <f t="shared" ref="E5:G7" si="0">B5/14</f>
        <v>0.35714285714285715</v>
      </c>
      <c r="F5" s="544">
        <f t="shared" si="0"/>
        <v>3.6428571428571428</v>
      </c>
      <c r="G5" s="545">
        <f t="shared" si="0"/>
        <v>5.6428571428571432</v>
      </c>
      <c r="H5" s="541"/>
    </row>
    <row r="6" spans="1:8">
      <c r="A6" s="34">
        <v>2020</v>
      </c>
      <c r="B6" s="312">
        <v>5</v>
      </c>
      <c r="C6" s="491">
        <v>72</v>
      </c>
      <c r="D6" s="492">
        <v>82</v>
      </c>
      <c r="E6" s="187">
        <f t="shared" si="0"/>
        <v>0.35714285714285715</v>
      </c>
      <c r="F6" s="6">
        <f t="shared" si="0"/>
        <v>5.1428571428571432</v>
      </c>
      <c r="G6" s="44">
        <f t="shared" si="0"/>
        <v>5.8571428571428568</v>
      </c>
      <c r="H6" s="7"/>
    </row>
    <row r="7" spans="1:8">
      <c r="A7" s="41">
        <v>2021</v>
      </c>
      <c r="B7" s="312">
        <f>'Str.Buch '!F105</f>
        <v>1</v>
      </c>
      <c r="C7" s="491">
        <f>'Str.Buch '!F106</f>
        <v>2</v>
      </c>
      <c r="D7" s="492">
        <f>'Str.Buch '!F107</f>
        <v>9</v>
      </c>
      <c r="E7" s="187">
        <f t="shared" si="0"/>
        <v>7.1428571428571425E-2</v>
      </c>
      <c r="F7" s="6">
        <f t="shared" si="0"/>
        <v>0.14285714285714285</v>
      </c>
      <c r="G7" s="44">
        <f t="shared" si="0"/>
        <v>0.6428571428571429</v>
      </c>
      <c r="H7" s="7"/>
    </row>
    <row r="8" spans="1:8">
      <c r="A8" s="34">
        <v>2022</v>
      </c>
      <c r="B8" s="2"/>
      <c r="C8" s="293"/>
      <c r="D8" s="43"/>
      <c r="E8" s="187">
        <f t="shared" ref="E8:E13" si="1">B8/14.6</f>
        <v>0</v>
      </c>
      <c r="F8" s="6">
        <f t="shared" ref="F8:F13" si="2">C8/14.6</f>
        <v>0</v>
      </c>
      <c r="G8" s="44">
        <f t="shared" ref="G8:G13" si="3">D8/14.6</f>
        <v>0</v>
      </c>
      <c r="H8" s="7"/>
    </row>
    <row r="9" spans="1:8">
      <c r="A9" s="41">
        <v>2023</v>
      </c>
      <c r="B9" s="2"/>
      <c r="C9" s="293"/>
      <c r="D9" s="43"/>
      <c r="E9" s="187">
        <f t="shared" si="1"/>
        <v>0</v>
      </c>
      <c r="F9" s="6">
        <f t="shared" si="2"/>
        <v>0</v>
      </c>
      <c r="G9" s="44">
        <f t="shared" si="3"/>
        <v>0</v>
      </c>
      <c r="H9" s="7"/>
    </row>
    <row r="10" spans="1:8">
      <c r="A10" s="34">
        <v>2024</v>
      </c>
      <c r="B10" s="2"/>
      <c r="C10" s="293"/>
      <c r="D10" s="43"/>
      <c r="E10" s="187">
        <f t="shared" si="1"/>
        <v>0</v>
      </c>
      <c r="F10" s="6">
        <f t="shared" si="2"/>
        <v>0</v>
      </c>
      <c r="G10" s="44">
        <f t="shared" si="3"/>
        <v>0</v>
      </c>
      <c r="H10" s="7"/>
    </row>
    <row r="11" spans="1:8">
      <c r="A11" s="41">
        <v>2025</v>
      </c>
      <c r="B11" s="2"/>
      <c r="C11" s="293"/>
      <c r="D11" s="43"/>
      <c r="E11" s="187">
        <f t="shared" si="1"/>
        <v>0</v>
      </c>
      <c r="F11" s="6">
        <f t="shared" si="2"/>
        <v>0</v>
      </c>
      <c r="G11" s="44">
        <f t="shared" si="3"/>
        <v>0</v>
      </c>
      <c r="H11" s="7"/>
    </row>
    <row r="12" spans="1:8">
      <c r="A12" s="34">
        <v>2026</v>
      </c>
      <c r="B12" s="2"/>
      <c r="C12" s="293"/>
      <c r="D12" s="43"/>
      <c r="E12" s="187">
        <f t="shared" si="1"/>
        <v>0</v>
      </c>
      <c r="F12" s="6">
        <f t="shared" si="2"/>
        <v>0</v>
      </c>
      <c r="G12" s="44">
        <f t="shared" si="3"/>
        <v>0</v>
      </c>
      <c r="H12" s="7"/>
    </row>
    <row r="13" spans="1:8">
      <c r="A13" s="41">
        <v>2027</v>
      </c>
      <c r="B13" s="2"/>
      <c r="C13" s="293"/>
      <c r="D13" s="43"/>
      <c r="E13" s="187">
        <f t="shared" si="1"/>
        <v>0</v>
      </c>
      <c r="F13" s="6">
        <f t="shared" si="2"/>
        <v>0</v>
      </c>
      <c r="G13" s="44">
        <f t="shared" si="3"/>
        <v>0</v>
      </c>
      <c r="H13" s="42"/>
    </row>
    <row r="14" spans="1:8">
      <c r="A14" s="34">
        <v>2028</v>
      </c>
      <c r="B14" s="2"/>
      <c r="C14" s="2"/>
      <c r="D14" s="2"/>
      <c r="E14" s="6"/>
      <c r="F14" s="6"/>
      <c r="G14" s="6"/>
      <c r="H14" s="2"/>
    </row>
    <row r="15" spans="1:8">
      <c r="A15" s="41">
        <v>2029</v>
      </c>
      <c r="B15" s="2"/>
      <c r="C15" s="2"/>
      <c r="D15" s="2"/>
      <c r="E15" s="6"/>
      <c r="F15" s="6"/>
      <c r="G15" s="6"/>
      <c r="H15" s="2"/>
    </row>
    <row r="16" spans="1:8">
      <c r="A16" s="553">
        <v>2030</v>
      </c>
      <c r="B16" s="554"/>
      <c r="C16" s="554"/>
      <c r="D16" s="554"/>
      <c r="E16" s="555"/>
      <c r="F16" s="555"/>
      <c r="G16" s="555"/>
      <c r="H16" s="554"/>
    </row>
    <row r="17" spans="1:8">
      <c r="A17" s="549" t="s">
        <v>8</v>
      </c>
      <c r="B17" s="556">
        <f>SUM(B5:B13)</f>
        <v>11</v>
      </c>
      <c r="C17" s="556">
        <f>SUM(C5:C13)</f>
        <v>125</v>
      </c>
      <c r="D17" s="556">
        <f>SUM(D5:D13)</f>
        <v>170</v>
      </c>
      <c r="E17" s="557">
        <f>AVERAGE(E5:E13)</f>
        <v>8.7301587301587297E-2</v>
      </c>
      <c r="F17" s="557">
        <f>AVERAGE(F5:F13)</f>
        <v>0.99206349206349209</v>
      </c>
      <c r="G17" s="557">
        <f>AVERAGE(G5:G13)</f>
        <v>1.3492063492063491</v>
      </c>
      <c r="H17" s="7" t="s">
        <v>9</v>
      </c>
    </row>
  </sheetData>
  <mergeCells count="1">
    <mergeCell ref="H3:H4"/>
  </mergeCells>
  <phoneticPr fontId="0" type="noConversion"/>
  <conditionalFormatting sqref="C6:C13">
    <cfRule type="cellIs" dxfId="4" priority="1" stopIfTrue="1" operator="greaterThan">
      <formula>9</formula>
    </cfRule>
  </conditionalFormatting>
  <conditionalFormatting sqref="D6:D13">
    <cfRule type="cellIs" dxfId="3" priority="2" stopIfTrue="1" operator="greaterThan">
      <formula>39</formula>
    </cfRule>
  </conditionalFormatting>
  <conditionalFormatting sqref="B6:B13">
    <cfRule type="cellIs" dxfId="2" priority="3" stopIfTrue="1" operator="greaterThan">
      <formula>9</formula>
    </cfRule>
    <cfRule type="expression" dxfId="1" priority="4" stopIfTrue="1">
      <formula>"Max($B$5:$B$28)"</formula>
    </cfRule>
  </conditionalFormatting>
  <conditionalFormatting sqref="B5:D5">
    <cfRule type="cellIs" dxfId="0" priority="5" stopIfTrue="1" operator="greaterThan">
      <formula>9</formula>
    </cfRule>
  </conditionalFormatting>
  <printOptions horizontalCentered="1" gridLinesSet="0"/>
  <pageMargins left="0.78740157480314965" right="0.39370078740157483" top="0.98425196850393704" bottom="0.98425196850393704" header="0.51181102362204722" footer="0.51181102362204722"/>
  <pageSetup paperSize="9" orientation="portrait" horizontalDpi="360" verticalDpi="360" r:id="rId1"/>
  <headerFooter alignWithMargins="0">
    <oddFooter>Seite &amp;P&amp;LC:\FORST\JAGD\JAGD.XLS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H15"/>
  <sheetViews>
    <sheetView showGridLines="0" showOutlineSymbols="0" zoomScale="150" workbookViewId="0">
      <selection activeCell="I13" sqref="H13:I13"/>
    </sheetView>
  </sheetViews>
  <sheetFormatPr baseColWidth="10" defaultRowHeight="12.75"/>
  <cols>
    <col min="1" max="1" width="11.85546875" customWidth="1"/>
  </cols>
  <sheetData>
    <row r="1" spans="1:8" ht="18">
      <c r="A1" s="132" t="s">
        <v>242</v>
      </c>
      <c r="B1" s="133" t="str">
        <f>A!C3</f>
        <v>Waldhof</v>
      </c>
      <c r="C1" s="133"/>
      <c r="D1" s="133"/>
      <c r="E1" s="133"/>
      <c r="F1" s="133"/>
      <c r="G1" s="133"/>
      <c r="H1" s="133"/>
    </row>
    <row r="2" spans="1:8" ht="15">
      <c r="A2" s="289" t="s">
        <v>244</v>
      </c>
      <c r="B2" s="133" t="str">
        <f>A!C7</f>
        <v>Sonne</v>
      </c>
      <c r="C2" s="133"/>
      <c r="D2" s="133"/>
      <c r="E2" s="133"/>
      <c r="F2" s="133"/>
      <c r="G2" s="133"/>
      <c r="H2" s="133"/>
    </row>
    <row r="3" spans="1:8">
      <c r="A3" s="578" t="s">
        <v>256</v>
      </c>
      <c r="B3" s="133" t="str">
        <f>A!C31</f>
        <v>2019/20</v>
      </c>
      <c r="C3" s="133"/>
      <c r="D3" s="133"/>
      <c r="E3" s="133"/>
      <c r="F3" s="133"/>
      <c r="G3" s="133"/>
      <c r="H3" s="133"/>
    </row>
    <row r="4" spans="1:8" ht="13.5" thickBot="1">
      <c r="A4" s="133"/>
      <c r="B4" s="133"/>
      <c r="C4" s="133"/>
      <c r="D4" s="133"/>
      <c r="E4" s="133"/>
      <c r="F4" s="133"/>
      <c r="G4" s="133"/>
      <c r="H4" s="271"/>
    </row>
    <row r="5" spans="1:8">
      <c r="A5" s="168" t="s">
        <v>5</v>
      </c>
      <c r="B5" s="169" t="s">
        <v>10</v>
      </c>
      <c r="C5" s="170"/>
      <c r="D5" s="170"/>
      <c r="E5" s="170"/>
      <c r="F5" s="169" t="s">
        <v>11</v>
      </c>
      <c r="G5" s="170"/>
      <c r="H5" s="171"/>
    </row>
    <row r="6" spans="1:8">
      <c r="A6" s="172"/>
      <c r="B6" s="173" t="s">
        <v>12</v>
      </c>
      <c r="C6" s="173" t="s">
        <v>13</v>
      </c>
      <c r="D6" s="174" t="s">
        <v>14</v>
      </c>
      <c r="E6" s="175" t="s">
        <v>15</v>
      </c>
      <c r="F6" s="173" t="s">
        <v>16</v>
      </c>
      <c r="G6" s="174" t="s">
        <v>17</v>
      </c>
      <c r="H6" s="176" t="s">
        <v>18</v>
      </c>
    </row>
    <row r="7" spans="1:8">
      <c r="A7" s="172"/>
      <c r="B7" s="177" t="s">
        <v>19</v>
      </c>
      <c r="C7" s="178"/>
      <c r="D7" s="179" t="s">
        <v>20</v>
      </c>
      <c r="E7" s="180" t="s">
        <v>21</v>
      </c>
      <c r="F7" s="173"/>
      <c r="G7" s="174"/>
      <c r="H7" s="181" t="s">
        <v>22</v>
      </c>
    </row>
    <row r="8" spans="1:8" ht="13.5" thickBot="1">
      <c r="A8" s="182" t="s">
        <v>8</v>
      </c>
      <c r="B8" s="183" t="s">
        <v>23</v>
      </c>
      <c r="C8" s="183" t="s">
        <v>23</v>
      </c>
      <c r="D8" s="184" t="s">
        <v>23</v>
      </c>
      <c r="E8" s="185" t="s">
        <v>23</v>
      </c>
      <c r="F8" s="183" t="s">
        <v>23</v>
      </c>
      <c r="G8" s="184" t="s">
        <v>23</v>
      </c>
      <c r="H8" s="186" t="s">
        <v>23</v>
      </c>
    </row>
    <row r="9" spans="1:8" ht="13.5" thickBot="1">
      <c r="A9" s="79">
        <f>SUM(B9:H9)</f>
        <v>15</v>
      </c>
      <c r="B9" s="65">
        <f>SUMIF('Str.Buch '!$E$4:$E$103,1,'Str.Buch '!$F$4:$F$103)</f>
        <v>0</v>
      </c>
      <c r="C9" s="65">
        <v>1</v>
      </c>
      <c r="D9" s="65">
        <v>3</v>
      </c>
      <c r="E9" s="65">
        <v>3</v>
      </c>
      <c r="F9" s="65">
        <v>2</v>
      </c>
      <c r="G9" s="65">
        <v>3</v>
      </c>
      <c r="H9" s="65">
        <v>3</v>
      </c>
    </row>
    <row r="10" spans="1:8" ht="13.5" thickBot="1"/>
    <row r="11" spans="1:8">
      <c r="A11" s="295" t="s">
        <v>7</v>
      </c>
      <c r="B11" s="296" t="s">
        <v>24</v>
      </c>
      <c r="C11" s="297"/>
      <c r="D11" s="297"/>
      <c r="E11" s="298" t="s">
        <v>25</v>
      </c>
      <c r="F11" s="299" t="s">
        <v>26</v>
      </c>
      <c r="G11" s="300" t="s">
        <v>27</v>
      </c>
    </row>
    <row r="12" spans="1:8">
      <c r="A12" s="301"/>
      <c r="B12" s="82" t="s">
        <v>12</v>
      </c>
      <c r="C12" s="302" t="s">
        <v>13</v>
      </c>
      <c r="D12" s="81" t="s">
        <v>14</v>
      </c>
      <c r="E12" s="302"/>
      <c r="F12" s="303"/>
      <c r="G12" s="304"/>
    </row>
    <row r="13" spans="1:8">
      <c r="A13" s="301"/>
      <c r="B13" s="82"/>
      <c r="C13" s="302"/>
      <c r="D13" s="305" t="s">
        <v>28</v>
      </c>
      <c r="E13" s="302"/>
      <c r="F13" s="303"/>
      <c r="G13" s="304"/>
    </row>
    <row r="14" spans="1:8" ht="13.5" thickBot="1">
      <c r="A14" s="306" t="s">
        <v>8</v>
      </c>
      <c r="B14" s="307" t="s">
        <v>23</v>
      </c>
      <c r="C14" s="308" t="s">
        <v>23</v>
      </c>
      <c r="D14" s="309" t="s">
        <v>23</v>
      </c>
      <c r="E14" s="308" t="s">
        <v>23</v>
      </c>
      <c r="F14" s="310" t="s">
        <v>23</v>
      </c>
      <c r="G14" s="311" t="s">
        <v>23</v>
      </c>
    </row>
    <row r="15" spans="1:8" ht="13.5" thickBot="1">
      <c r="A15" s="79">
        <f>SUM(B15:G15)</f>
        <v>100</v>
      </c>
      <c r="B15" s="65">
        <v>15</v>
      </c>
      <c r="C15" s="65">
        <v>15</v>
      </c>
      <c r="D15" s="65">
        <v>20</v>
      </c>
      <c r="E15" s="65">
        <v>15</v>
      </c>
      <c r="F15" s="65">
        <v>15</v>
      </c>
      <c r="G15" s="65">
        <v>20</v>
      </c>
    </row>
  </sheetData>
  <phoneticPr fontId="0" type="noConversion"/>
  <printOptions gridLinesSet="0"/>
  <pageMargins left="0.78740157499999996" right="0.78740157499999996" top="0.984251969" bottom="0.984251969" header="0.51181102300000003" footer="0.51181102300000003"/>
  <pageSetup paperSize="9" orientation="portrait" horizontalDpi="360" verticalDpi="360" r:id="rId1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H23"/>
  <sheetViews>
    <sheetView showGridLines="0" showRowColHeaders="0" showOutlineSymbols="0" zoomScale="145" workbookViewId="0">
      <selection activeCell="E27" sqref="E27"/>
    </sheetView>
  </sheetViews>
  <sheetFormatPr baseColWidth="10" defaultRowHeight="12"/>
  <cols>
    <col min="1" max="1" width="11.85546875" style="22" customWidth="1"/>
    <col min="2" max="16384" width="11.42578125" style="22"/>
  </cols>
  <sheetData>
    <row r="1" spans="1:8" ht="18">
      <c r="A1" s="134" t="s">
        <v>394</v>
      </c>
      <c r="B1" s="135"/>
      <c r="C1" s="135"/>
      <c r="D1" s="135"/>
      <c r="E1" s="135"/>
      <c r="F1" s="135"/>
      <c r="G1" s="133"/>
      <c r="H1" s="271"/>
    </row>
    <row r="2" spans="1:8" ht="15.75" thickBot="1">
      <c r="A2" s="136" t="s">
        <v>243</v>
      </c>
      <c r="B2" s="135" t="str">
        <f>A!C5</f>
        <v>Vorwald</v>
      </c>
      <c r="C2" s="135"/>
      <c r="D2" s="135"/>
      <c r="E2" s="135"/>
      <c r="F2" s="135"/>
      <c r="G2" s="135"/>
      <c r="H2" s="135"/>
    </row>
    <row r="3" spans="1:8">
      <c r="A3" s="168" t="s">
        <v>5</v>
      </c>
      <c r="B3" s="169" t="s">
        <v>10</v>
      </c>
      <c r="C3" s="170"/>
      <c r="D3" s="170"/>
      <c r="E3" s="170"/>
      <c r="F3" s="169" t="s">
        <v>11</v>
      </c>
      <c r="G3" s="170"/>
      <c r="H3" s="171"/>
    </row>
    <row r="4" spans="1:8">
      <c r="A4" s="172"/>
      <c r="B4" s="173" t="s">
        <v>12</v>
      </c>
      <c r="C4" s="173" t="s">
        <v>13</v>
      </c>
      <c r="D4" s="174" t="s">
        <v>14</v>
      </c>
      <c r="E4" s="175" t="s">
        <v>15</v>
      </c>
      <c r="F4" s="173" t="s">
        <v>16</v>
      </c>
      <c r="G4" s="174" t="s">
        <v>17</v>
      </c>
      <c r="H4" s="176" t="s">
        <v>18</v>
      </c>
    </row>
    <row r="5" spans="1:8">
      <c r="A5" s="172"/>
      <c r="B5" s="177" t="s">
        <v>19</v>
      </c>
      <c r="C5" s="178"/>
      <c r="D5" s="179" t="s">
        <v>20</v>
      </c>
      <c r="E5" s="180" t="s">
        <v>21</v>
      </c>
      <c r="F5" s="173"/>
      <c r="G5" s="174"/>
      <c r="H5" s="181" t="s">
        <v>22</v>
      </c>
    </row>
    <row r="6" spans="1:8" ht="12.75" thickBot="1">
      <c r="A6" s="182" t="s">
        <v>8</v>
      </c>
      <c r="B6" s="183" t="s">
        <v>23</v>
      </c>
      <c r="C6" s="183" t="s">
        <v>23</v>
      </c>
      <c r="D6" s="184" t="s">
        <v>23</v>
      </c>
      <c r="E6" s="185" t="s">
        <v>23</v>
      </c>
      <c r="F6" s="183" t="s">
        <v>23</v>
      </c>
      <c r="G6" s="184" t="s">
        <v>23</v>
      </c>
      <c r="H6" s="186" t="s">
        <v>23</v>
      </c>
    </row>
    <row r="7" spans="1:8" ht="12.75" thickBot="1">
      <c r="A7" s="79">
        <f>SUM(B7:H7)</f>
        <v>1</v>
      </c>
      <c r="B7" s="280">
        <f>SUMIF('Str.Buch '!$E$4:$E$103,1,'Str.Buch '!$F$4:$F$103)</f>
        <v>0</v>
      </c>
      <c r="C7" s="281">
        <f>SUMIF('Str.Buch '!$E$4:$E$103,2,'Str.Buch '!$F$4:$F$103)</f>
        <v>0</v>
      </c>
      <c r="D7" s="281">
        <f>SUMIF('Str.Buch '!$E$4:$E$103,3,'Str.Buch '!$F$4:$F$103)</f>
        <v>0</v>
      </c>
      <c r="E7" s="281">
        <f>SUMIF('Str.Buch '!$E$4:$E$103,4,'Str.Buch '!$F$4:$F$103)</f>
        <v>0</v>
      </c>
      <c r="F7" s="281">
        <f>SUMIF('Str.Buch '!$E$4:$E$103,5,'Str.Buch '!$F$4:$F$103)</f>
        <v>0</v>
      </c>
      <c r="G7" s="281">
        <f>SUMIF('Str.Buch '!$E$4:$E$103,6,'Str.Buch '!$F$4:$F$103)</f>
        <v>1</v>
      </c>
      <c r="H7" s="282">
        <f>SUMIF('Str.Buch '!$E$4:$E$103,7,'Str.Buch '!$F$4:$F$103)</f>
        <v>0</v>
      </c>
    </row>
    <row r="8" spans="1:8" ht="12.75" thickBot="1">
      <c r="A8" s="60"/>
      <c r="B8" s="60"/>
      <c r="C8" s="60"/>
      <c r="D8" s="60"/>
      <c r="E8" s="60"/>
      <c r="F8" s="60"/>
      <c r="G8" s="60"/>
      <c r="H8" s="60"/>
    </row>
    <row r="9" spans="1:8">
      <c r="A9" s="66" t="s">
        <v>264</v>
      </c>
      <c r="B9" s="67" t="s">
        <v>30</v>
      </c>
      <c r="C9" s="68" t="s">
        <v>31</v>
      </c>
      <c r="D9" s="69"/>
      <c r="E9" s="70" t="s">
        <v>32</v>
      </c>
      <c r="F9" s="68" t="s">
        <v>33</v>
      </c>
      <c r="G9" s="71"/>
      <c r="H9" s="60"/>
    </row>
    <row r="10" spans="1:8">
      <c r="A10" s="72" t="s">
        <v>265</v>
      </c>
      <c r="B10" s="73"/>
      <c r="C10" s="75" t="s">
        <v>34</v>
      </c>
      <c r="D10" s="76" t="s">
        <v>35</v>
      </c>
      <c r="E10" s="77"/>
      <c r="F10" s="76" t="s">
        <v>34</v>
      </c>
      <c r="G10" s="78" t="s">
        <v>35</v>
      </c>
      <c r="H10" s="60"/>
    </row>
    <row r="11" spans="1:8" ht="12.75" thickBot="1">
      <c r="A11" s="74" t="s">
        <v>8</v>
      </c>
      <c r="B11" s="76" t="s">
        <v>23</v>
      </c>
      <c r="C11" s="75" t="s">
        <v>23</v>
      </c>
      <c r="D11" s="76" t="s">
        <v>23</v>
      </c>
      <c r="E11" s="77" t="s">
        <v>23</v>
      </c>
      <c r="F11" s="76" t="s">
        <v>23</v>
      </c>
      <c r="G11" s="78" t="s">
        <v>23</v>
      </c>
      <c r="H11" s="60"/>
    </row>
    <row r="12" spans="1:8" ht="12.75" thickBot="1">
      <c r="A12" s="79">
        <f>SUM(B12:G12)</f>
        <v>2</v>
      </c>
      <c r="B12" s="280">
        <f>SUMIF('Str.Buch '!$E$4:$E$103,8,'Str.Buch '!$F$4:$F$103)</f>
        <v>0</v>
      </c>
      <c r="C12" s="281">
        <f>SUMIF('Str.Buch '!$E$4:$E$103,9,'Str.Buch '!$F$4:$F$103)</f>
        <v>1</v>
      </c>
      <c r="D12" s="281">
        <f>SUMIF('Str.Buch '!$E$4:$E$103,12,'Str.Buch '!$F$4:$F$103)</f>
        <v>1</v>
      </c>
      <c r="E12" s="281">
        <f>SUMIF('Str.Buch '!$E$4:$E$103,11,'Str.Buch '!$F$4:$F$103)</f>
        <v>0</v>
      </c>
      <c r="F12" s="281">
        <f>SUMIF('Str.Buch '!$E$4:$E$103,10,'Str.Buch '!$F$4:$F$103)</f>
        <v>0</v>
      </c>
      <c r="G12" s="282">
        <f>SUMIF('Str.Buch '!$E$4:$E$103,13,'Str.Buch '!$F$4:$F$103)</f>
        <v>0</v>
      </c>
      <c r="H12" s="60"/>
    </row>
    <row r="13" spans="1:8" ht="12.75" thickBot="1">
      <c r="A13" s="60"/>
      <c r="B13" s="60"/>
      <c r="C13" s="60"/>
      <c r="D13" s="60"/>
      <c r="E13" s="60"/>
      <c r="F13" s="60"/>
      <c r="G13" s="60"/>
      <c r="H13" s="60"/>
    </row>
    <row r="14" spans="1:8">
      <c r="A14" s="214" t="s">
        <v>7</v>
      </c>
      <c r="B14" s="215" t="s">
        <v>24</v>
      </c>
      <c r="C14" s="216"/>
      <c r="D14" s="216"/>
      <c r="E14" s="217" t="s">
        <v>25</v>
      </c>
      <c r="F14" s="218" t="s">
        <v>26</v>
      </c>
      <c r="G14" s="219" t="s">
        <v>27</v>
      </c>
      <c r="H14" s="60"/>
    </row>
    <row r="15" spans="1:8">
      <c r="A15" s="220"/>
      <c r="B15" s="221" t="s">
        <v>12</v>
      </c>
      <c r="C15" s="222" t="s">
        <v>13</v>
      </c>
      <c r="D15" s="223" t="s">
        <v>14</v>
      </c>
      <c r="E15" s="222"/>
      <c r="F15" s="224"/>
      <c r="G15" s="225"/>
      <c r="H15" s="60"/>
    </row>
    <row r="16" spans="1:8">
      <c r="A16" s="220"/>
      <c r="B16" s="221"/>
      <c r="C16" s="222"/>
      <c r="D16" s="226" t="s">
        <v>28</v>
      </c>
      <c r="E16" s="222"/>
      <c r="F16" s="224"/>
      <c r="G16" s="225"/>
      <c r="H16" s="60"/>
    </row>
    <row r="17" spans="1:8" ht="12.75" thickBot="1">
      <c r="A17" s="227" t="s">
        <v>8</v>
      </c>
      <c r="B17" s="228" t="s">
        <v>23</v>
      </c>
      <c r="C17" s="229" t="s">
        <v>23</v>
      </c>
      <c r="D17" s="230" t="s">
        <v>23</v>
      </c>
      <c r="E17" s="229" t="s">
        <v>23</v>
      </c>
      <c r="F17" s="231" t="s">
        <v>23</v>
      </c>
      <c r="G17" s="232" t="s">
        <v>23</v>
      </c>
      <c r="H17" s="60"/>
    </row>
    <row r="18" spans="1:8" ht="12.75" thickBot="1">
      <c r="A18" s="79">
        <f>SUM(B18:G18)</f>
        <v>9</v>
      </c>
      <c r="B18" s="280">
        <f>SUMIF('Str.Buch '!$E$4:$E$103,14,'Str.Buch '!$F$4:$F$103)</f>
        <v>5</v>
      </c>
      <c r="C18" s="281">
        <f>SUMIF('Str.Buch '!$E$4:$E$103,15,'Str.Buch '!$F$4:$F$103)</f>
        <v>4</v>
      </c>
      <c r="D18" s="281">
        <f>SUMIF('Str.Buch '!$E$4:$E$103,16,'Str.Buch '!$F$4:$F$103)</f>
        <v>0</v>
      </c>
      <c r="E18" s="281">
        <f>SUMIF('Str.Buch '!$E$4:$E$103,17,'Str.Buch '!$F$4:$F$103)</f>
        <v>0</v>
      </c>
      <c r="F18" s="281">
        <f>SUMIF('Str.Buch '!$E$4:$E$103,18,'Str.Buch '!$F$4:$F$103)</f>
        <v>0</v>
      </c>
      <c r="G18" s="282">
        <f>SUMIF('Str.Buch '!$E$4:$E$103,19,'Str.Buch '!$F$4:$F$103)</f>
        <v>0</v>
      </c>
      <c r="H18" s="60"/>
    </row>
    <row r="19" spans="1:8" ht="12.75" thickBot="1">
      <c r="A19" s="60"/>
      <c r="B19" s="60"/>
      <c r="C19" s="60"/>
      <c r="D19" s="60"/>
      <c r="E19" s="60"/>
      <c r="F19" s="60"/>
      <c r="G19" s="60"/>
      <c r="H19" s="60"/>
    </row>
    <row r="20" spans="1:8" ht="12.75" thickBot="1">
      <c r="A20" s="62" t="s">
        <v>36</v>
      </c>
      <c r="B20" s="63" t="s">
        <v>37</v>
      </c>
      <c r="C20" s="63" t="s">
        <v>38</v>
      </c>
      <c r="D20" s="63" t="s">
        <v>39</v>
      </c>
      <c r="E20" s="63" t="s">
        <v>40</v>
      </c>
      <c r="F20" s="63" t="s">
        <v>41</v>
      </c>
      <c r="G20" s="64" t="s">
        <v>42</v>
      </c>
      <c r="H20" s="16"/>
    </row>
    <row r="21" spans="1:8" ht="12.75" thickBot="1">
      <c r="A21" s="280">
        <f>SUMIF('Str.Buch '!$E$4:$E$103,20,'Str.Buch '!$F$4:$F$103)</f>
        <v>0</v>
      </c>
      <c r="B21" s="281">
        <f>SUMIF('Str.Buch '!$E$4:$E$103,21,'Str.Buch '!$F$4:$F$103)</f>
        <v>0</v>
      </c>
      <c r="C21" s="281">
        <f>SUMIF('Str.Buch '!$E$4:$E$103,22,'Str.Buch '!$F$4:$F$103)</f>
        <v>0</v>
      </c>
      <c r="D21" s="281">
        <f>SUMIF('Str.Buch '!$E$4:$E$103,23,'Str.Buch '!$F$4:$F$103)</f>
        <v>0</v>
      </c>
      <c r="E21" s="281">
        <f>SUMIF('Str.Buch '!$E$4:$E$103,24,'Str.Buch '!$F$4:$F$103)</f>
        <v>0</v>
      </c>
      <c r="F21" s="281">
        <f>SUMIF('Str.Buch '!$E$4:$E$103,25,'Str.Buch '!$F$4:$F$103)</f>
        <v>0</v>
      </c>
      <c r="G21" s="282">
        <f>SUMIF('Str.Buch '!$E$4:$E$103,26,'Str.Buch '!$F$4:$F$103)</f>
        <v>0</v>
      </c>
      <c r="H21" s="16"/>
    </row>
    <row r="22" spans="1:8" ht="12.75" thickBot="1">
      <c r="A22" s="283" t="s">
        <v>43</v>
      </c>
      <c r="B22" s="284" t="s">
        <v>44</v>
      </c>
      <c r="C22" s="285" t="s">
        <v>45</v>
      </c>
      <c r="D22" s="286" t="s">
        <v>46</v>
      </c>
      <c r="E22" s="61"/>
      <c r="F22" s="61"/>
      <c r="G22" s="61"/>
      <c r="H22" s="60"/>
    </row>
    <row r="23" spans="1:8" ht="12.75" thickBot="1">
      <c r="A23" s="280">
        <f>SUMIF('Str.Buch '!$E$4:$E$103,32,'Str.Buch '!$F$4:$F$103)</f>
        <v>0</v>
      </c>
      <c r="B23" s="281">
        <f>SUMIF('Str.Buch '!$E$4:$E$103,31,'Str.Buch '!$F$4:$F$103)</f>
        <v>0</v>
      </c>
      <c r="C23" s="281">
        <f>SUMIF('Str.Buch '!$E$4:$E$103,28,'Str.Buch '!$F$4:$F$103)</f>
        <v>0</v>
      </c>
      <c r="D23" s="282">
        <f>SUMIF('Str.Buch '!$E$4:$E$103,29,'Str.Buch '!$F$4:$F$103)</f>
        <v>0</v>
      </c>
    </row>
  </sheetData>
  <phoneticPr fontId="0" type="noConversion"/>
  <printOptions horizontalCentered="1" gridLinesSet="0"/>
  <pageMargins left="0.59055118110236227" right="0.39370078740157483" top="0.98425196850393704" bottom="0.98425196850393704" header="0.51181102362204722" footer="0.51181102362204722"/>
  <pageSetup paperSize="9" orientation="portrait" horizontalDpi="360" verticalDpi="360" r:id="rId1"/>
  <headerFooter alignWithMargins="0">
    <oddHeader>&amp;F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K18"/>
  <sheetViews>
    <sheetView showGridLines="0" showRowColHeaders="0" showZeros="0" showOutlineSymbols="0" zoomScale="150" zoomScaleNormal="100" workbookViewId="0">
      <selection activeCell="I7" sqref="I7"/>
    </sheetView>
  </sheetViews>
  <sheetFormatPr baseColWidth="10" defaultRowHeight="12.75"/>
  <cols>
    <col min="1" max="1" width="9" customWidth="1"/>
    <col min="2" max="2" width="8.42578125" customWidth="1"/>
    <col min="3" max="3" width="12.28515625" customWidth="1"/>
    <col min="7" max="7" width="16.85546875" customWidth="1"/>
  </cols>
  <sheetData>
    <row r="1" spans="1:8" ht="18">
      <c r="A1" s="84" t="s">
        <v>242</v>
      </c>
      <c r="C1" s="288" t="str">
        <f>A!C3</f>
        <v>Waldhof</v>
      </c>
      <c r="H1" s="273"/>
    </row>
    <row r="2" spans="1:8" ht="18">
      <c r="A2" s="84" t="s">
        <v>267</v>
      </c>
      <c r="C2" s="288" t="str">
        <f>A!C5</f>
        <v>Vorwald</v>
      </c>
    </row>
    <row r="3" spans="1:8" ht="15">
      <c r="A3" s="288" t="s">
        <v>273</v>
      </c>
      <c r="C3" s="288" t="str">
        <f>A!C31</f>
        <v>2019/20</v>
      </c>
    </row>
    <row r="8" spans="1:8" ht="26.25">
      <c r="D8" s="602" t="s">
        <v>47</v>
      </c>
      <c r="E8" s="602"/>
      <c r="F8" s="602"/>
    </row>
    <row r="9" spans="1:8" ht="15">
      <c r="D9" s="603"/>
      <c r="E9" s="603"/>
      <c r="F9" s="603"/>
    </row>
    <row r="11" spans="1:8">
      <c r="D11" s="601" t="s">
        <v>395</v>
      </c>
      <c r="E11" s="601"/>
      <c r="F11" s="601"/>
    </row>
    <row r="18" spans="11:11">
      <c r="K18" t="s">
        <v>396</v>
      </c>
    </row>
  </sheetData>
  <mergeCells count="3">
    <mergeCell ref="D11:F11"/>
    <mergeCell ref="D8:F8"/>
    <mergeCell ref="D9:F9"/>
  </mergeCells>
  <phoneticPr fontId="0" type="noConversion"/>
  <printOptions gridLinesSet="0"/>
  <pageMargins left="0.39370078740157483" right="0.19685039370078741" top="0.98425196850393704" bottom="0.98425196850393704" header="0.51181102362204722" footer="0.51181102362204722"/>
  <pageSetup paperSize="9" orientation="portrait" horizontalDpi="360" verticalDpi="360" r:id="rId1"/>
  <headerFooter alignWithMargins="0">
    <oddHeader>&amp;F</oddHeader>
    <oddFooter>Erstellt von Luck &amp;D&amp;RSeite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 enableFormatConditionsCalculation="0">
    <tabColor indexed="10"/>
  </sheetPr>
  <dimension ref="A1:O110"/>
  <sheetViews>
    <sheetView showGridLines="0" showOutlineSymbols="0" zoomScaleNormal="100" workbookViewId="0">
      <pane ySplit="3" topLeftCell="A4" activePane="bottomLeft" state="frozen"/>
      <selection pane="bottomLeft" activeCell="G115" sqref="G115"/>
    </sheetView>
  </sheetViews>
  <sheetFormatPr baseColWidth="10" defaultRowHeight="12"/>
  <cols>
    <col min="1" max="1" width="3.85546875" style="22" customWidth="1"/>
    <col min="2" max="2" width="5.140625" style="22" customWidth="1"/>
    <col min="3" max="3" width="7.140625" style="533" customWidth="1"/>
    <col min="4" max="4" width="6.85546875" style="32" customWidth="1"/>
    <col min="5" max="5" width="4.5703125" style="22" customWidth="1"/>
    <col min="6" max="6" width="5.42578125" style="22" customWidth="1"/>
    <col min="7" max="7" width="13.7109375" style="22" customWidth="1"/>
    <col min="8" max="8" width="8.5703125" style="22" customWidth="1"/>
    <col min="9" max="9" width="7.42578125" style="22" customWidth="1"/>
    <col min="10" max="10" width="18.28515625" style="22" customWidth="1"/>
    <col min="11" max="11" width="11.7109375" style="45" customWidth="1"/>
    <col min="12" max="12" width="38.5703125" style="22" customWidth="1"/>
    <col min="13" max="13" width="32.85546875" style="22" customWidth="1"/>
    <col min="14" max="14" width="13.85546875" style="22" customWidth="1"/>
    <col min="15" max="15" width="9.85546875" style="22" customWidth="1"/>
    <col min="16" max="16384" width="11.42578125" style="22"/>
  </cols>
  <sheetData>
    <row r="1" spans="1:15" s="562" customFormat="1" ht="54" customHeight="1" thickBot="1">
      <c r="A1" s="563" t="s">
        <v>271</v>
      </c>
      <c r="B1" s="558"/>
      <c r="C1" s="559"/>
      <c r="D1" s="558"/>
      <c r="E1" s="558"/>
      <c r="F1" s="558"/>
      <c r="G1" s="633" t="str">
        <f>A!C31</f>
        <v>2019/20</v>
      </c>
      <c r="H1" s="558"/>
      <c r="I1" s="558"/>
      <c r="J1" s="558"/>
      <c r="K1" s="560"/>
      <c r="L1" s="558"/>
      <c r="M1" s="561"/>
      <c r="N1" s="558"/>
      <c r="O1" s="558"/>
    </row>
    <row r="2" spans="1:15" ht="37.5" customHeight="1">
      <c r="A2" s="569" t="s">
        <v>401</v>
      </c>
      <c r="B2" s="570" t="s">
        <v>402</v>
      </c>
      <c r="C2" s="631" t="s">
        <v>472</v>
      </c>
      <c r="D2" s="606"/>
      <c r="E2" s="632" t="s">
        <v>473</v>
      </c>
      <c r="F2" s="607"/>
      <c r="G2" s="608"/>
      <c r="H2" s="157" t="s">
        <v>49</v>
      </c>
      <c r="I2" s="157" t="s">
        <v>50</v>
      </c>
      <c r="J2" s="157" t="s">
        <v>51</v>
      </c>
      <c r="K2" s="158" t="s">
        <v>52</v>
      </c>
      <c r="L2" s="157" t="s">
        <v>263</v>
      </c>
      <c r="M2" s="157" t="s">
        <v>4</v>
      </c>
      <c r="N2" s="156" t="s">
        <v>194</v>
      </c>
      <c r="O2" s="526"/>
    </row>
    <row r="3" spans="1:15" ht="18" customHeight="1" thickBot="1">
      <c r="A3" s="159"/>
      <c r="B3" s="160"/>
      <c r="C3" s="531" t="s">
        <v>54</v>
      </c>
      <c r="D3" s="160" t="s">
        <v>55</v>
      </c>
      <c r="E3" s="479" t="s">
        <v>56</v>
      </c>
      <c r="F3" s="161" t="s">
        <v>23</v>
      </c>
      <c r="G3" s="162" t="s">
        <v>57</v>
      </c>
      <c r="H3" s="162" t="s">
        <v>58</v>
      </c>
      <c r="I3" s="162" t="s">
        <v>58</v>
      </c>
      <c r="J3" s="160"/>
      <c r="K3" s="188"/>
      <c r="L3" s="160" t="s">
        <v>59</v>
      </c>
      <c r="M3" s="160" t="s">
        <v>403</v>
      </c>
      <c r="N3" s="159" t="s">
        <v>171</v>
      </c>
      <c r="O3" s="163" t="s">
        <v>379</v>
      </c>
    </row>
    <row r="4" spans="1:15" ht="15" customHeight="1">
      <c r="A4" s="493">
        <v>1</v>
      </c>
      <c r="B4" s="494">
        <v>1</v>
      </c>
      <c r="C4" s="532" t="s">
        <v>346</v>
      </c>
      <c r="D4" s="495" t="s">
        <v>347</v>
      </c>
      <c r="E4" s="496">
        <v>15</v>
      </c>
      <c r="F4" s="497">
        <v>1</v>
      </c>
      <c r="G4" s="164" t="str">
        <f>VLOOKUP(E4,Artenschlüssel!$B$4:$C$39,2)</f>
        <v>Bock Kl. II</v>
      </c>
      <c r="H4" s="498">
        <v>7.5</v>
      </c>
      <c r="I4" s="499"/>
      <c r="J4" s="500" t="s">
        <v>397</v>
      </c>
      <c r="K4" s="564">
        <v>36.79</v>
      </c>
      <c r="L4" s="500" t="s">
        <v>398</v>
      </c>
      <c r="M4" s="500"/>
      <c r="N4" s="500"/>
      <c r="O4" s="528"/>
    </row>
    <row r="5" spans="1:15" ht="15" customHeight="1">
      <c r="A5" s="139">
        <v>2</v>
      </c>
      <c r="B5" s="494">
        <v>1</v>
      </c>
      <c r="C5" s="530" t="s">
        <v>348</v>
      </c>
      <c r="D5" s="24" t="s">
        <v>349</v>
      </c>
      <c r="E5" s="80">
        <v>14</v>
      </c>
      <c r="F5" s="25">
        <v>1</v>
      </c>
      <c r="G5" s="164" t="str">
        <f>VLOOKUP(E5,Artenschlüssel!$B$4:$C$39,2)</f>
        <v>Bock Kl. I</v>
      </c>
      <c r="H5" s="27">
        <v>15.5</v>
      </c>
      <c r="I5" s="50"/>
      <c r="J5" s="23" t="s">
        <v>397</v>
      </c>
      <c r="K5" s="565">
        <v>84.48</v>
      </c>
      <c r="L5" s="500" t="s">
        <v>398</v>
      </c>
      <c r="M5" s="23"/>
      <c r="N5" s="23"/>
      <c r="O5" s="527"/>
    </row>
    <row r="6" spans="1:15" ht="15" customHeight="1">
      <c r="A6" s="493">
        <v>3</v>
      </c>
      <c r="B6" s="494">
        <v>1</v>
      </c>
      <c r="C6" s="530" t="s">
        <v>348</v>
      </c>
      <c r="D6" s="24" t="s">
        <v>350</v>
      </c>
      <c r="E6" s="80">
        <v>14</v>
      </c>
      <c r="F6" s="25">
        <v>1</v>
      </c>
      <c r="G6" s="164" t="str">
        <f>VLOOKUP(E6,Artenschlüssel!$B$4:$C$39,2)</f>
        <v>Bock Kl. I</v>
      </c>
      <c r="H6" s="27">
        <v>13</v>
      </c>
      <c r="I6" s="50"/>
      <c r="J6" s="23" t="s">
        <v>397</v>
      </c>
      <c r="K6" s="565">
        <v>70.849999999999994</v>
      </c>
      <c r="L6" s="500" t="s">
        <v>398</v>
      </c>
      <c r="M6" s="23"/>
      <c r="N6" s="23"/>
      <c r="O6" s="527"/>
    </row>
    <row r="7" spans="1:15" ht="15" customHeight="1">
      <c r="A7" s="139">
        <v>4</v>
      </c>
      <c r="B7" s="292">
        <v>2</v>
      </c>
      <c r="C7" s="530" t="s">
        <v>348</v>
      </c>
      <c r="D7" s="24" t="s">
        <v>351</v>
      </c>
      <c r="E7" s="80">
        <v>9</v>
      </c>
      <c r="F7" s="25">
        <v>1</v>
      </c>
      <c r="G7" s="164" t="str">
        <f>VLOOKUP(E7,Artenschlüssel!$B$4:$C$39,2)</f>
        <v>Überläufer  m</v>
      </c>
      <c r="H7" s="27">
        <v>33</v>
      </c>
      <c r="I7" s="50">
        <v>1</v>
      </c>
      <c r="J7" s="23" t="s">
        <v>397</v>
      </c>
      <c r="K7" s="565">
        <v>104.64</v>
      </c>
      <c r="L7" s="500" t="s">
        <v>398</v>
      </c>
      <c r="M7" s="23"/>
      <c r="N7" s="23"/>
      <c r="O7" s="527"/>
    </row>
    <row r="8" spans="1:15" ht="15" customHeight="1">
      <c r="A8" s="493">
        <v>5</v>
      </c>
      <c r="B8" s="292">
        <v>2</v>
      </c>
      <c r="C8" s="530" t="s">
        <v>352</v>
      </c>
      <c r="D8" s="24" t="s">
        <v>353</v>
      </c>
      <c r="E8" s="80">
        <v>14</v>
      </c>
      <c r="F8" s="25">
        <v>1</v>
      </c>
      <c r="G8" s="164" t="str">
        <f>VLOOKUP(E8,Artenschlüssel!$B$4:$C$39,2)</f>
        <v>Bock Kl. I</v>
      </c>
      <c r="H8" s="27">
        <v>15</v>
      </c>
      <c r="I8" s="50"/>
      <c r="J8" s="23" t="s">
        <v>397</v>
      </c>
      <c r="K8" s="565">
        <v>81.75</v>
      </c>
      <c r="L8" s="500" t="s">
        <v>398</v>
      </c>
      <c r="M8" s="23"/>
      <c r="N8" s="23"/>
      <c r="O8" s="527"/>
    </row>
    <row r="9" spans="1:15" ht="15" customHeight="1">
      <c r="A9" s="139">
        <v>6</v>
      </c>
      <c r="B9" s="292">
        <v>2</v>
      </c>
      <c r="C9" s="530" t="s">
        <v>354</v>
      </c>
      <c r="D9" s="24" t="s">
        <v>355</v>
      </c>
      <c r="E9" s="80">
        <v>15</v>
      </c>
      <c r="F9" s="25">
        <v>1</v>
      </c>
      <c r="G9" s="164" t="str">
        <f>VLOOKUP(E9,Artenschlüssel!$B$4:$C$39,2)</f>
        <v>Bock Kl. II</v>
      </c>
      <c r="H9" s="27">
        <v>12</v>
      </c>
      <c r="I9" s="50"/>
      <c r="J9" s="23" t="s">
        <v>397</v>
      </c>
      <c r="K9" s="565">
        <v>62.13</v>
      </c>
      <c r="L9" s="500" t="s">
        <v>398</v>
      </c>
      <c r="M9" s="23"/>
      <c r="N9" s="23"/>
      <c r="O9" s="527"/>
    </row>
    <row r="10" spans="1:15" ht="15" customHeight="1">
      <c r="A10" s="493">
        <v>7</v>
      </c>
      <c r="B10" s="292">
        <v>3</v>
      </c>
      <c r="C10" s="530" t="s">
        <v>356</v>
      </c>
      <c r="D10" s="29" t="s">
        <v>347</v>
      </c>
      <c r="E10" s="80">
        <v>15</v>
      </c>
      <c r="F10" s="25">
        <v>1</v>
      </c>
      <c r="G10" s="164" t="str">
        <f>VLOOKUP(E10,Artenschlüssel!$B$4:$C$39,2)</f>
        <v>Bock Kl. II</v>
      </c>
      <c r="H10" s="27">
        <v>8.5</v>
      </c>
      <c r="I10" s="50">
        <v>1</v>
      </c>
      <c r="J10" s="23" t="s">
        <v>397</v>
      </c>
      <c r="K10" s="565">
        <v>36.79</v>
      </c>
      <c r="L10" s="500" t="s">
        <v>398</v>
      </c>
      <c r="M10" s="23"/>
      <c r="N10" s="23"/>
      <c r="O10" s="527"/>
    </row>
    <row r="11" spans="1:15" ht="15" customHeight="1">
      <c r="A11" s="139">
        <v>8</v>
      </c>
      <c r="B11" s="292">
        <v>3</v>
      </c>
      <c r="C11" s="530" t="s">
        <v>356</v>
      </c>
      <c r="D11" s="24" t="s">
        <v>357</v>
      </c>
      <c r="E11" s="80">
        <v>12</v>
      </c>
      <c r="F11" s="25">
        <v>1</v>
      </c>
      <c r="G11" s="164" t="str">
        <f>VLOOKUP(E11,Artenschlüssel!$B$4:$C$39,2)</f>
        <v>Überläufer  w</v>
      </c>
      <c r="H11" s="27">
        <v>36</v>
      </c>
      <c r="I11" s="50"/>
      <c r="J11" s="23" t="s">
        <v>397</v>
      </c>
      <c r="K11" s="565">
        <v>117.72</v>
      </c>
      <c r="L11" s="500" t="s">
        <v>398</v>
      </c>
      <c r="M11" s="23"/>
      <c r="N11" s="23"/>
      <c r="O11" s="527"/>
    </row>
    <row r="12" spans="1:15" ht="15" customHeight="1">
      <c r="A12" s="493">
        <v>9</v>
      </c>
      <c r="B12" s="292">
        <v>4</v>
      </c>
      <c r="C12" s="530" t="s">
        <v>358</v>
      </c>
      <c r="D12" s="24" t="s">
        <v>359</v>
      </c>
      <c r="E12" s="80">
        <v>15</v>
      </c>
      <c r="F12" s="25">
        <v>1</v>
      </c>
      <c r="G12" s="164" t="str">
        <f>VLOOKUP(E12,Artenschlüssel!$B$4:$C$39,2)</f>
        <v>Bock Kl. II</v>
      </c>
      <c r="H12" s="27">
        <v>10</v>
      </c>
      <c r="I12" s="50"/>
      <c r="J12" s="23" t="s">
        <v>397</v>
      </c>
      <c r="K12" s="565">
        <v>51.78</v>
      </c>
      <c r="L12" s="500" t="s">
        <v>398</v>
      </c>
      <c r="M12" s="23"/>
      <c r="N12" s="23"/>
      <c r="O12" s="527"/>
    </row>
    <row r="13" spans="1:15" ht="15" customHeight="1">
      <c r="A13" s="139">
        <v>10</v>
      </c>
      <c r="B13" s="292">
        <v>4</v>
      </c>
      <c r="C13" s="533" t="s">
        <v>360</v>
      </c>
      <c r="D13" s="24" t="s">
        <v>350</v>
      </c>
      <c r="E13" s="80">
        <v>14</v>
      </c>
      <c r="F13" s="25">
        <v>1</v>
      </c>
      <c r="G13" s="164" t="str">
        <f>VLOOKUP(E13,Artenschlüssel!$B$4:$C$39,2)</f>
        <v>Bock Kl. I</v>
      </c>
      <c r="H13" s="27">
        <v>12</v>
      </c>
      <c r="I13" s="50"/>
      <c r="J13" s="23" t="s">
        <v>397</v>
      </c>
      <c r="K13" s="565">
        <v>62.13</v>
      </c>
      <c r="L13" s="500" t="s">
        <v>398</v>
      </c>
      <c r="M13" s="23"/>
      <c r="N13" s="23"/>
      <c r="O13" s="527"/>
    </row>
    <row r="14" spans="1:15" ht="15" customHeight="1">
      <c r="A14" s="493">
        <v>11</v>
      </c>
      <c r="B14" s="292">
        <v>5</v>
      </c>
      <c r="C14" s="530" t="s">
        <v>361</v>
      </c>
      <c r="D14" s="24" t="s">
        <v>362</v>
      </c>
      <c r="E14" s="80">
        <v>14</v>
      </c>
      <c r="F14" s="25">
        <v>1</v>
      </c>
      <c r="G14" s="164" t="str">
        <f>VLOOKUP(E14,Artenschlüssel!$B$4:$C$39,2)</f>
        <v>Bock Kl. I</v>
      </c>
      <c r="H14" s="27">
        <v>14</v>
      </c>
      <c r="I14" s="50"/>
      <c r="J14" s="23" t="s">
        <v>397</v>
      </c>
      <c r="K14" s="565">
        <v>76.3</v>
      </c>
      <c r="L14" s="500" t="s">
        <v>398</v>
      </c>
      <c r="M14" s="23"/>
      <c r="N14" s="23"/>
      <c r="O14" s="527"/>
    </row>
    <row r="15" spans="1:15" ht="15" customHeight="1">
      <c r="A15" s="139">
        <v>12</v>
      </c>
      <c r="B15" s="292">
        <v>5</v>
      </c>
      <c r="C15" s="530" t="s">
        <v>399</v>
      </c>
      <c r="D15" s="24" t="s">
        <v>400</v>
      </c>
      <c r="E15" s="80">
        <v>6</v>
      </c>
      <c r="F15" s="25">
        <v>1</v>
      </c>
      <c r="G15" s="164" t="str">
        <f>VLOOKUP(E15,Artenschlüssel!$B$4:$C$39,2)</f>
        <v>Schmaltier</v>
      </c>
      <c r="H15" s="27">
        <v>32</v>
      </c>
      <c r="I15" s="50">
        <v>1.5</v>
      </c>
      <c r="J15" s="23" t="s">
        <v>397</v>
      </c>
      <c r="K15" s="565">
        <v>103.2</v>
      </c>
      <c r="L15" s="500" t="s">
        <v>398</v>
      </c>
      <c r="M15" s="23"/>
      <c r="N15" s="23"/>
      <c r="O15" s="527"/>
    </row>
    <row r="16" spans="1:15" ht="15" customHeight="1">
      <c r="A16" s="493">
        <v>13</v>
      </c>
      <c r="B16" s="292"/>
      <c r="C16" s="530"/>
      <c r="D16" s="24"/>
      <c r="E16" s="80"/>
      <c r="F16" s="25"/>
      <c r="G16" s="164" t="e">
        <f>VLOOKUP(E16,Artenschlüssel!$B$4:$C$39,2)</f>
        <v>#N/A</v>
      </c>
      <c r="H16" s="27"/>
      <c r="I16" s="50"/>
      <c r="J16" s="23"/>
      <c r="K16" s="565"/>
      <c r="L16" s="23"/>
      <c r="M16" s="23"/>
      <c r="N16" s="23"/>
      <c r="O16" s="527"/>
    </row>
    <row r="17" spans="1:15" ht="15" customHeight="1">
      <c r="A17" s="139">
        <v>14</v>
      </c>
      <c r="B17" s="292"/>
      <c r="C17" s="530"/>
      <c r="D17" s="24"/>
      <c r="E17" s="80"/>
      <c r="F17" s="25"/>
      <c r="G17" s="164" t="e">
        <f>VLOOKUP(E17,Artenschlüssel!$B$4:$C$39,2)</f>
        <v>#N/A</v>
      </c>
      <c r="H17" s="27"/>
      <c r="I17" s="50"/>
      <c r="J17" s="23"/>
      <c r="K17" s="565"/>
      <c r="L17" s="23"/>
      <c r="M17" s="23"/>
      <c r="N17" s="23"/>
      <c r="O17" s="527"/>
    </row>
    <row r="18" spans="1:15" ht="15" customHeight="1">
      <c r="A18" s="493">
        <v>15</v>
      </c>
      <c r="B18" s="292"/>
      <c r="C18" s="530"/>
      <c r="D18" s="24"/>
      <c r="E18" s="80"/>
      <c r="F18" s="25"/>
      <c r="G18" s="164" t="e">
        <f>VLOOKUP(E18,Artenschlüssel!$B$4:$C$39,2)</f>
        <v>#N/A</v>
      </c>
      <c r="H18" s="27"/>
      <c r="I18" s="50"/>
      <c r="J18" s="23"/>
      <c r="K18" s="565"/>
      <c r="L18" s="23"/>
      <c r="M18" s="23"/>
      <c r="N18" s="23"/>
      <c r="O18" s="527"/>
    </row>
    <row r="19" spans="1:15" ht="15" customHeight="1">
      <c r="A19" s="139">
        <v>16</v>
      </c>
      <c r="B19" s="292"/>
      <c r="C19" s="530"/>
      <c r="D19" s="24"/>
      <c r="E19" s="80"/>
      <c r="F19" s="25"/>
      <c r="G19" s="164" t="e">
        <f>VLOOKUP(E19,Artenschlüssel!$B$4:$C$39,2)</f>
        <v>#N/A</v>
      </c>
      <c r="H19" s="27"/>
      <c r="I19" s="50"/>
      <c r="J19" s="23"/>
      <c r="K19" s="565"/>
      <c r="L19" s="23"/>
      <c r="M19" s="23"/>
      <c r="N19" s="23"/>
      <c r="O19" s="527"/>
    </row>
    <row r="20" spans="1:15" ht="15" customHeight="1">
      <c r="A20" s="493">
        <v>17</v>
      </c>
      <c r="B20" s="292"/>
      <c r="C20" s="530"/>
      <c r="D20" s="24"/>
      <c r="E20" s="80"/>
      <c r="F20" s="25"/>
      <c r="G20" s="164" t="e">
        <f>VLOOKUP(E20,Artenschlüssel!$B$4:$C$39,2)</f>
        <v>#N/A</v>
      </c>
      <c r="H20" s="27"/>
      <c r="I20" s="50"/>
      <c r="J20" s="23"/>
      <c r="K20" s="565"/>
      <c r="L20" s="23"/>
      <c r="M20" s="23"/>
      <c r="N20" s="23"/>
      <c r="O20" s="527"/>
    </row>
    <row r="21" spans="1:15" ht="15" customHeight="1">
      <c r="A21" s="139">
        <v>18</v>
      </c>
      <c r="B21" s="292"/>
      <c r="C21" s="530"/>
      <c r="D21" s="24"/>
      <c r="E21" s="80"/>
      <c r="F21" s="25"/>
      <c r="G21" s="164" t="e">
        <f>VLOOKUP(E21,Artenschlüssel!$B$4:$C$39,2)</f>
        <v>#N/A</v>
      </c>
      <c r="H21" s="27"/>
      <c r="I21" s="50"/>
      <c r="J21" s="23"/>
      <c r="K21" s="565"/>
      <c r="L21" s="23"/>
      <c r="M21" s="23"/>
      <c r="N21" s="23"/>
      <c r="O21" s="527"/>
    </row>
    <row r="22" spans="1:15" ht="15" customHeight="1">
      <c r="A22" s="493">
        <v>19</v>
      </c>
      <c r="B22" s="292"/>
      <c r="C22" s="530"/>
      <c r="D22" s="24"/>
      <c r="E22" s="80"/>
      <c r="F22" s="25"/>
      <c r="G22" s="164" t="e">
        <f>VLOOKUP(E22,Artenschlüssel!$B$4:$C$39,2)</f>
        <v>#N/A</v>
      </c>
      <c r="H22" s="27"/>
      <c r="I22" s="50"/>
      <c r="J22" s="23"/>
      <c r="K22" s="565"/>
      <c r="L22" s="23"/>
      <c r="M22" s="23"/>
      <c r="N22" s="23"/>
      <c r="O22" s="527"/>
    </row>
    <row r="23" spans="1:15" ht="15" customHeight="1">
      <c r="A23" s="139">
        <v>20</v>
      </c>
      <c r="B23" s="292"/>
      <c r="C23" s="530"/>
      <c r="D23" s="24"/>
      <c r="E23" s="80"/>
      <c r="F23" s="25"/>
      <c r="G23" s="164" t="e">
        <f>VLOOKUP(E23,Artenschlüssel!$B$4:$C$39,2)</f>
        <v>#N/A</v>
      </c>
      <c r="H23" s="27"/>
      <c r="I23" s="50"/>
      <c r="J23" s="23"/>
      <c r="K23" s="565"/>
      <c r="L23" s="23"/>
      <c r="M23" s="23"/>
      <c r="N23" s="23"/>
      <c r="O23" s="527"/>
    </row>
    <row r="24" spans="1:15" ht="15" customHeight="1">
      <c r="A24" s="493">
        <v>21</v>
      </c>
      <c r="B24" s="292"/>
      <c r="C24" s="530"/>
      <c r="D24" s="24"/>
      <c r="E24" s="80"/>
      <c r="F24" s="25"/>
      <c r="G24" s="164" t="e">
        <f>VLOOKUP(E24,Artenschlüssel!$B$4:$C$39,2)</f>
        <v>#N/A</v>
      </c>
      <c r="H24" s="27"/>
      <c r="I24" s="50"/>
      <c r="J24" s="23"/>
      <c r="K24" s="565"/>
      <c r="L24" s="23"/>
      <c r="M24" s="23"/>
      <c r="N24" s="23"/>
      <c r="O24" s="527"/>
    </row>
    <row r="25" spans="1:15" ht="15" customHeight="1">
      <c r="A25" s="139">
        <v>22</v>
      </c>
      <c r="B25" s="292"/>
      <c r="C25" s="530"/>
      <c r="D25" s="24"/>
      <c r="E25" s="80"/>
      <c r="F25" s="25"/>
      <c r="G25" s="164" t="e">
        <f>VLOOKUP(E25,Artenschlüssel!$B$4:$C$39,2)</f>
        <v>#N/A</v>
      </c>
      <c r="H25" s="27"/>
      <c r="I25" s="50"/>
      <c r="J25" s="23"/>
      <c r="K25" s="565"/>
      <c r="L25" s="23"/>
      <c r="M25" s="23"/>
      <c r="N25" s="23"/>
      <c r="O25" s="527"/>
    </row>
    <row r="26" spans="1:15" ht="15" customHeight="1">
      <c r="A26" s="493">
        <v>23</v>
      </c>
      <c r="B26" s="292"/>
      <c r="C26" s="530"/>
      <c r="D26" s="24"/>
      <c r="E26" s="80"/>
      <c r="F26" s="25"/>
      <c r="G26" s="164" t="e">
        <f>VLOOKUP(E26,Artenschlüssel!$B$4:$C$39,2)</f>
        <v>#N/A</v>
      </c>
      <c r="H26" s="27"/>
      <c r="I26" s="50"/>
      <c r="J26" s="23"/>
      <c r="K26" s="565"/>
      <c r="L26" s="23"/>
      <c r="M26" s="23"/>
      <c r="N26" s="23"/>
      <c r="O26" s="527"/>
    </row>
    <row r="27" spans="1:15" ht="15" customHeight="1">
      <c r="A27" s="139">
        <v>24</v>
      </c>
      <c r="B27" s="292"/>
      <c r="C27" s="530"/>
      <c r="D27" s="24"/>
      <c r="E27" s="80"/>
      <c r="F27" s="25"/>
      <c r="G27" s="164" t="e">
        <f>VLOOKUP(E27,Artenschlüssel!$B$4:$C$39,2)</f>
        <v>#N/A</v>
      </c>
      <c r="H27" s="27"/>
      <c r="I27" s="50"/>
      <c r="J27" s="23"/>
      <c r="K27" s="565"/>
      <c r="L27" s="23"/>
      <c r="M27" s="23"/>
      <c r="N27" s="23"/>
      <c r="O27" s="527"/>
    </row>
    <row r="28" spans="1:15" ht="15" customHeight="1">
      <c r="A28" s="493">
        <v>25</v>
      </c>
      <c r="B28" s="292"/>
      <c r="C28" s="530"/>
      <c r="D28" s="24"/>
      <c r="E28" s="80"/>
      <c r="F28" s="25"/>
      <c r="G28" s="164" t="e">
        <f>VLOOKUP(E28,Artenschlüssel!$B$4:$C$39,2)</f>
        <v>#N/A</v>
      </c>
      <c r="H28" s="27"/>
      <c r="I28" s="50"/>
      <c r="J28" s="23"/>
      <c r="K28" s="565"/>
      <c r="L28" s="23"/>
      <c r="M28" s="23"/>
      <c r="N28" s="23"/>
      <c r="O28" s="527"/>
    </row>
    <row r="29" spans="1:15" ht="15" customHeight="1">
      <c r="A29" s="139">
        <v>26</v>
      </c>
      <c r="B29" s="292"/>
      <c r="C29" s="530"/>
      <c r="D29" s="24"/>
      <c r="E29" s="80"/>
      <c r="F29" s="25"/>
      <c r="G29" s="164" t="e">
        <f>VLOOKUP(E29,Artenschlüssel!$B$4:$C$39,2)</f>
        <v>#N/A</v>
      </c>
      <c r="H29" s="27"/>
      <c r="I29" s="50"/>
      <c r="J29" s="23"/>
      <c r="K29" s="565"/>
      <c r="L29" s="23"/>
      <c r="M29" s="23"/>
      <c r="N29" s="23"/>
      <c r="O29" s="527"/>
    </row>
    <row r="30" spans="1:15" ht="15" customHeight="1">
      <c r="A30" s="493">
        <v>27</v>
      </c>
      <c r="B30" s="292"/>
      <c r="C30" s="530"/>
      <c r="D30" s="24"/>
      <c r="E30" s="80"/>
      <c r="F30" s="25"/>
      <c r="G30" s="164" t="e">
        <f>VLOOKUP(E30,Artenschlüssel!$B$4:$C$39,2)</f>
        <v>#N/A</v>
      </c>
      <c r="H30" s="27"/>
      <c r="I30" s="50"/>
      <c r="J30" s="23"/>
      <c r="K30" s="565"/>
      <c r="L30" s="23"/>
      <c r="M30" s="23"/>
      <c r="N30" s="23"/>
      <c r="O30" s="527"/>
    </row>
    <row r="31" spans="1:15" ht="15" customHeight="1">
      <c r="A31" s="139">
        <v>28</v>
      </c>
      <c r="B31" s="292"/>
      <c r="C31" s="530"/>
      <c r="D31" s="24"/>
      <c r="E31" s="80"/>
      <c r="F31" s="25"/>
      <c r="G31" s="164" t="e">
        <f>VLOOKUP(E31,Artenschlüssel!$B$4:$C$39,2)</f>
        <v>#N/A</v>
      </c>
      <c r="H31" s="27"/>
      <c r="I31" s="50"/>
      <c r="J31" s="23"/>
      <c r="K31" s="565"/>
      <c r="L31" s="23"/>
      <c r="M31" s="23"/>
      <c r="N31" s="23"/>
      <c r="O31" s="527"/>
    </row>
    <row r="32" spans="1:15" ht="15" customHeight="1">
      <c r="A32" s="493">
        <v>29</v>
      </c>
      <c r="B32" s="292"/>
      <c r="C32" s="530"/>
      <c r="D32" s="24"/>
      <c r="E32" s="80"/>
      <c r="F32" s="25"/>
      <c r="G32" s="164" t="e">
        <f>VLOOKUP(E32,Artenschlüssel!$B$4:$C$39,2)</f>
        <v>#N/A</v>
      </c>
      <c r="H32" s="27"/>
      <c r="I32" s="50"/>
      <c r="J32" s="23"/>
      <c r="K32" s="565"/>
      <c r="L32" s="23"/>
      <c r="M32" s="23"/>
      <c r="N32" s="23"/>
      <c r="O32" s="527"/>
    </row>
    <row r="33" spans="1:15" ht="15" customHeight="1">
      <c r="A33" s="139">
        <v>30</v>
      </c>
      <c r="B33" s="292"/>
      <c r="C33" s="530"/>
      <c r="D33" s="24"/>
      <c r="E33" s="80"/>
      <c r="F33" s="25"/>
      <c r="G33" s="164" t="e">
        <f>VLOOKUP(E33,Artenschlüssel!$B$4:$C$39,2)</f>
        <v>#N/A</v>
      </c>
      <c r="H33" s="27"/>
      <c r="I33" s="50"/>
      <c r="J33" s="23"/>
      <c r="K33" s="565"/>
      <c r="L33" s="23"/>
      <c r="M33" s="23"/>
      <c r="N33" s="23"/>
      <c r="O33" s="527"/>
    </row>
    <row r="34" spans="1:15" ht="15" customHeight="1">
      <c r="A34" s="493">
        <v>31</v>
      </c>
      <c r="B34" s="292"/>
      <c r="C34" s="530"/>
      <c r="D34" s="24"/>
      <c r="E34" s="80"/>
      <c r="F34" s="25"/>
      <c r="G34" s="164" t="e">
        <f>VLOOKUP(E34,Artenschlüssel!$B$4:$C$39,2)</f>
        <v>#N/A</v>
      </c>
      <c r="H34" s="27"/>
      <c r="I34" s="50"/>
      <c r="J34" s="23"/>
      <c r="K34" s="565"/>
      <c r="L34" s="23"/>
      <c r="M34" s="23"/>
      <c r="N34" s="23"/>
      <c r="O34" s="527"/>
    </row>
    <row r="35" spans="1:15" ht="15" customHeight="1">
      <c r="A35" s="139">
        <v>32</v>
      </c>
      <c r="B35" s="292"/>
      <c r="C35" s="530"/>
      <c r="D35" s="24"/>
      <c r="E35" s="80"/>
      <c r="F35" s="25"/>
      <c r="G35" s="164" t="e">
        <f>VLOOKUP(E35,Artenschlüssel!$B$4:$C$39,2)</f>
        <v>#N/A</v>
      </c>
      <c r="H35" s="27"/>
      <c r="I35" s="50"/>
      <c r="J35" s="23"/>
      <c r="K35" s="565"/>
      <c r="L35" s="23"/>
      <c r="M35" s="23"/>
      <c r="N35" s="23"/>
      <c r="O35" s="527"/>
    </row>
    <row r="36" spans="1:15" ht="15" customHeight="1">
      <c r="A36" s="493">
        <v>33</v>
      </c>
      <c r="B36" s="292"/>
      <c r="C36" s="530"/>
      <c r="D36" s="24"/>
      <c r="E36" s="80"/>
      <c r="F36" s="25"/>
      <c r="G36" s="164" t="e">
        <f>VLOOKUP(E36,Artenschlüssel!$B$4:$C$39,2)</f>
        <v>#N/A</v>
      </c>
      <c r="H36" s="27"/>
      <c r="I36" s="50"/>
      <c r="J36" s="23"/>
      <c r="K36" s="565"/>
      <c r="L36" s="23"/>
      <c r="M36" s="23"/>
      <c r="N36" s="23"/>
      <c r="O36" s="527"/>
    </row>
    <row r="37" spans="1:15" ht="15" customHeight="1">
      <c r="A37" s="139">
        <v>34</v>
      </c>
      <c r="B37" s="292"/>
      <c r="C37" s="530"/>
      <c r="D37" s="24"/>
      <c r="E37" s="80"/>
      <c r="F37" s="25"/>
      <c r="G37" s="164" t="e">
        <f>VLOOKUP(E37,Artenschlüssel!$B$4:$C$39,2)</f>
        <v>#N/A</v>
      </c>
      <c r="H37" s="27"/>
      <c r="I37" s="50"/>
      <c r="J37" s="23"/>
      <c r="K37" s="565"/>
      <c r="L37" s="23"/>
      <c r="M37" s="23"/>
      <c r="N37" s="23"/>
      <c r="O37" s="527"/>
    </row>
    <row r="38" spans="1:15" ht="15" customHeight="1">
      <c r="A38" s="493">
        <v>35</v>
      </c>
      <c r="B38" s="292"/>
      <c r="C38" s="530"/>
      <c r="D38" s="24"/>
      <c r="E38" s="80"/>
      <c r="F38" s="25"/>
      <c r="G38" s="164" t="e">
        <f>VLOOKUP(E38,Artenschlüssel!$B$4:$C$39,2)</f>
        <v>#N/A</v>
      </c>
      <c r="H38" s="27"/>
      <c r="I38" s="50"/>
      <c r="J38" s="23"/>
      <c r="K38" s="565"/>
      <c r="L38" s="23"/>
      <c r="M38" s="23"/>
      <c r="N38" s="23"/>
      <c r="O38" s="527"/>
    </row>
    <row r="39" spans="1:15" ht="15" customHeight="1">
      <c r="A39" s="139">
        <v>36</v>
      </c>
      <c r="B39" s="292"/>
      <c r="C39" s="530"/>
      <c r="D39" s="24"/>
      <c r="E39" s="80"/>
      <c r="F39" s="25"/>
      <c r="G39" s="164" t="e">
        <f>VLOOKUP(E39,Artenschlüssel!$B$4:$C$39,2)</f>
        <v>#N/A</v>
      </c>
      <c r="H39" s="27"/>
      <c r="I39" s="50"/>
      <c r="J39" s="23"/>
      <c r="K39" s="565"/>
      <c r="L39" s="23"/>
      <c r="M39" s="23"/>
      <c r="N39" s="23"/>
      <c r="O39" s="527"/>
    </row>
    <row r="40" spans="1:15" ht="15" customHeight="1">
      <c r="A40" s="493">
        <v>37</v>
      </c>
      <c r="B40" s="292"/>
      <c r="C40" s="530"/>
      <c r="D40" s="24"/>
      <c r="E40" s="80"/>
      <c r="F40" s="25"/>
      <c r="G40" s="164" t="e">
        <f>VLOOKUP(E40,Artenschlüssel!$B$4:$C$39,2)</f>
        <v>#N/A</v>
      </c>
      <c r="H40" s="27"/>
      <c r="I40" s="50"/>
      <c r="J40" s="23"/>
      <c r="K40" s="565"/>
      <c r="L40" s="23"/>
      <c r="M40" s="23"/>
      <c r="N40" s="23"/>
      <c r="O40" s="527"/>
    </row>
    <row r="41" spans="1:15" ht="15" customHeight="1">
      <c r="A41" s="139">
        <v>38</v>
      </c>
      <c r="B41" s="292"/>
      <c r="C41" s="530"/>
      <c r="D41" s="24"/>
      <c r="E41" s="80"/>
      <c r="F41" s="25"/>
      <c r="G41" s="164" t="e">
        <f>VLOOKUP(E41,Artenschlüssel!$B$4:$C$39,2)</f>
        <v>#N/A</v>
      </c>
      <c r="H41" s="27"/>
      <c r="I41" s="50"/>
      <c r="J41" s="23"/>
      <c r="K41" s="565"/>
      <c r="L41" s="23"/>
      <c r="M41" s="23"/>
      <c r="N41" s="23"/>
      <c r="O41" s="527"/>
    </row>
    <row r="42" spans="1:15" ht="15" customHeight="1">
      <c r="A42" s="493">
        <v>39</v>
      </c>
      <c r="B42" s="292"/>
      <c r="C42" s="530"/>
      <c r="D42" s="24"/>
      <c r="E42" s="80"/>
      <c r="F42" s="25"/>
      <c r="G42" s="164" t="e">
        <f>VLOOKUP(E42,Artenschlüssel!$B$4:$C$39,2)</f>
        <v>#N/A</v>
      </c>
      <c r="H42" s="27"/>
      <c r="I42" s="50"/>
      <c r="J42" s="23"/>
      <c r="K42" s="565"/>
      <c r="L42" s="23"/>
      <c r="M42" s="23"/>
      <c r="N42" s="23"/>
      <c r="O42" s="527"/>
    </row>
    <row r="43" spans="1:15" ht="15" customHeight="1">
      <c r="A43" s="139">
        <v>40</v>
      </c>
      <c r="B43" s="292"/>
      <c r="C43" s="530"/>
      <c r="D43" s="24"/>
      <c r="E43" s="80"/>
      <c r="F43" s="25"/>
      <c r="G43" s="164" t="e">
        <f>VLOOKUP(E43,Artenschlüssel!$B$4:$C$39,2)</f>
        <v>#N/A</v>
      </c>
      <c r="H43" s="27"/>
      <c r="I43" s="50"/>
      <c r="J43" s="23"/>
      <c r="K43" s="565"/>
      <c r="L43" s="23"/>
      <c r="M43" s="23"/>
      <c r="N43" s="23"/>
      <c r="O43" s="527"/>
    </row>
    <row r="44" spans="1:15" ht="15" customHeight="1">
      <c r="A44" s="493">
        <v>41</v>
      </c>
      <c r="B44" s="292"/>
      <c r="C44" s="530"/>
      <c r="D44" s="24"/>
      <c r="E44" s="80"/>
      <c r="F44" s="25"/>
      <c r="G44" s="164" t="e">
        <f>VLOOKUP(E44,Artenschlüssel!$B$4:$C$39,2)</f>
        <v>#N/A</v>
      </c>
      <c r="H44" s="27"/>
      <c r="I44" s="50"/>
      <c r="J44" s="23"/>
      <c r="K44" s="565"/>
      <c r="L44" s="23"/>
      <c r="M44" s="500"/>
      <c r="N44" s="23"/>
      <c r="O44" s="527"/>
    </row>
    <row r="45" spans="1:15" ht="15" customHeight="1">
      <c r="A45" s="139">
        <v>42</v>
      </c>
      <c r="B45" s="292"/>
      <c r="C45" s="530"/>
      <c r="D45" s="24"/>
      <c r="E45" s="80"/>
      <c r="F45" s="25"/>
      <c r="G45" s="164" t="e">
        <f>VLOOKUP(E45,Artenschlüssel!$B$4:$C$39,2)</f>
        <v>#N/A</v>
      </c>
      <c r="H45" s="27"/>
      <c r="I45" s="50"/>
      <c r="J45" s="23"/>
      <c r="K45" s="565"/>
      <c r="L45" s="23"/>
      <c r="M45" s="23"/>
      <c r="N45" s="23"/>
      <c r="O45" s="527"/>
    </row>
    <row r="46" spans="1:15" ht="15" customHeight="1">
      <c r="A46" s="493">
        <v>43</v>
      </c>
      <c r="B46" s="292"/>
      <c r="C46" s="530"/>
      <c r="D46" s="24"/>
      <c r="E46" s="80"/>
      <c r="F46" s="25"/>
      <c r="G46" s="164" t="e">
        <f>VLOOKUP(E46,Artenschlüssel!$B$4:$C$39,2)</f>
        <v>#N/A</v>
      </c>
      <c r="H46" s="27"/>
      <c r="I46" s="50"/>
      <c r="J46" s="23"/>
      <c r="K46" s="565"/>
      <c r="L46" s="23"/>
      <c r="M46" s="23"/>
      <c r="N46" s="23"/>
      <c r="O46" s="527"/>
    </row>
    <row r="47" spans="1:15" ht="15" customHeight="1">
      <c r="A47" s="139">
        <v>44</v>
      </c>
      <c r="B47" s="292"/>
      <c r="C47" s="530"/>
      <c r="D47" s="24"/>
      <c r="E47" s="80"/>
      <c r="F47" s="25"/>
      <c r="G47" s="164" t="e">
        <f>VLOOKUP(E47,Artenschlüssel!$B$4:$C$39,2)</f>
        <v>#N/A</v>
      </c>
      <c r="H47" s="27"/>
      <c r="I47" s="50"/>
      <c r="J47" s="23"/>
      <c r="K47" s="565"/>
      <c r="L47" s="500"/>
      <c r="M47" s="23"/>
      <c r="N47" s="23"/>
      <c r="O47" s="527"/>
    </row>
    <row r="48" spans="1:15" ht="15" customHeight="1">
      <c r="A48" s="493">
        <v>45</v>
      </c>
      <c r="B48" s="292"/>
      <c r="C48" s="530"/>
      <c r="D48" s="24"/>
      <c r="E48" s="80"/>
      <c r="F48" s="25"/>
      <c r="G48" s="164" t="e">
        <f>VLOOKUP(E48,Artenschlüssel!$B$4:$C$39,2)</f>
        <v>#N/A</v>
      </c>
      <c r="H48" s="27"/>
      <c r="I48" s="50"/>
      <c r="J48" s="23"/>
      <c r="K48" s="565"/>
      <c r="L48" s="23"/>
      <c r="M48" s="23"/>
      <c r="N48" s="23"/>
      <c r="O48" s="527"/>
    </row>
    <row r="49" spans="1:15" ht="15" customHeight="1">
      <c r="A49" s="139">
        <v>46</v>
      </c>
      <c r="B49" s="292"/>
      <c r="C49" s="530"/>
      <c r="D49" s="24"/>
      <c r="E49" s="80"/>
      <c r="F49" s="25"/>
      <c r="G49" s="164" t="e">
        <f>VLOOKUP(E49,Artenschlüssel!$B$4:$C$39,2)</f>
        <v>#N/A</v>
      </c>
      <c r="H49" s="27"/>
      <c r="I49" s="50"/>
      <c r="J49" s="23"/>
      <c r="K49" s="565"/>
      <c r="L49" s="23"/>
      <c r="M49" s="23"/>
      <c r="N49" s="23"/>
      <c r="O49" s="527"/>
    </row>
    <row r="50" spans="1:15" ht="15" customHeight="1">
      <c r="A50" s="493">
        <v>47</v>
      </c>
      <c r="B50" s="292"/>
      <c r="C50" s="530"/>
      <c r="D50" s="28"/>
      <c r="E50" s="80"/>
      <c r="F50" s="25"/>
      <c r="G50" s="164" t="e">
        <f>VLOOKUP(E50,Artenschlüssel!$B$4:$C$39,2)</f>
        <v>#N/A</v>
      </c>
      <c r="H50" s="27"/>
      <c r="I50" s="50"/>
      <c r="J50" s="23"/>
      <c r="K50" s="565"/>
      <c r="L50" s="23"/>
      <c r="M50" s="23"/>
      <c r="N50" s="23"/>
      <c r="O50" s="527"/>
    </row>
    <row r="51" spans="1:15" ht="15" customHeight="1">
      <c r="A51" s="139">
        <v>48</v>
      </c>
      <c r="B51" s="292"/>
      <c r="C51" s="530"/>
      <c r="D51" s="28"/>
      <c r="E51" s="80"/>
      <c r="F51" s="25"/>
      <c r="G51" s="164" t="e">
        <f>VLOOKUP(E51,Artenschlüssel!$B$4:$C$39,2)</f>
        <v>#N/A</v>
      </c>
      <c r="H51" s="27"/>
      <c r="I51" s="50"/>
      <c r="J51" s="23"/>
      <c r="K51" s="565"/>
      <c r="L51" s="23"/>
      <c r="M51" s="23"/>
      <c r="N51" s="23"/>
      <c r="O51" s="527"/>
    </row>
    <row r="52" spans="1:15" ht="15" customHeight="1">
      <c r="A52" s="493">
        <v>49</v>
      </c>
      <c r="B52" s="292"/>
      <c r="C52" s="530"/>
      <c r="D52" s="28"/>
      <c r="E52" s="80"/>
      <c r="F52" s="25"/>
      <c r="G52" s="164" t="e">
        <f>VLOOKUP(E52,Artenschlüssel!$B$4:$C$39,2)</f>
        <v>#N/A</v>
      </c>
      <c r="H52" s="27"/>
      <c r="I52" s="50"/>
      <c r="J52" s="23"/>
      <c r="K52" s="565"/>
      <c r="L52" s="23"/>
      <c r="M52" s="23"/>
      <c r="N52" s="23"/>
      <c r="O52" s="527"/>
    </row>
    <row r="53" spans="1:15" ht="15" customHeight="1">
      <c r="A53" s="139">
        <v>50</v>
      </c>
      <c r="B53" s="292"/>
      <c r="C53" s="530"/>
      <c r="D53" s="24"/>
      <c r="E53" s="80"/>
      <c r="F53" s="25"/>
      <c r="G53" s="164" t="e">
        <f>VLOOKUP(E53,Artenschlüssel!$B$4:$C$39,2)</f>
        <v>#N/A</v>
      </c>
      <c r="H53" s="27"/>
      <c r="I53" s="50"/>
      <c r="J53" s="23"/>
      <c r="K53" s="565"/>
      <c r="L53" s="23"/>
      <c r="M53" s="23"/>
      <c r="N53" s="23"/>
      <c r="O53" s="23"/>
    </row>
    <row r="54" spans="1:15" ht="15" customHeight="1">
      <c r="A54" s="493">
        <v>51</v>
      </c>
      <c r="B54" s="292"/>
      <c r="C54" s="530"/>
      <c r="D54" s="24"/>
      <c r="E54" s="80"/>
      <c r="F54" s="25"/>
      <c r="G54" s="164" t="e">
        <f>VLOOKUP(E54,Artenschlüssel!$B$4:$C$39,2)</f>
        <v>#N/A</v>
      </c>
      <c r="H54" s="27"/>
      <c r="I54" s="50"/>
      <c r="J54" s="23"/>
      <c r="K54" s="565"/>
      <c r="L54" s="23"/>
      <c r="M54" s="23"/>
      <c r="N54" s="23"/>
      <c r="O54" s="527"/>
    </row>
    <row r="55" spans="1:15" ht="15" customHeight="1">
      <c r="A55" s="139">
        <v>52</v>
      </c>
      <c r="B55" s="292"/>
      <c r="C55" s="530"/>
      <c r="D55" s="24"/>
      <c r="E55" s="80"/>
      <c r="F55" s="25"/>
      <c r="G55" s="164" t="e">
        <f>VLOOKUP(E55,Artenschlüssel!$B$4:$C$39,2)</f>
        <v>#N/A</v>
      </c>
      <c r="H55" s="27"/>
      <c r="I55" s="50"/>
      <c r="J55" s="23"/>
      <c r="K55" s="565"/>
      <c r="L55" s="23"/>
      <c r="M55" s="23"/>
      <c r="N55" s="23"/>
      <c r="O55" s="527"/>
    </row>
    <row r="56" spans="1:15" ht="15" customHeight="1">
      <c r="A56" s="493">
        <v>53</v>
      </c>
      <c r="B56" s="292"/>
      <c r="C56" s="530"/>
      <c r="D56" s="24"/>
      <c r="E56" s="80"/>
      <c r="F56" s="25"/>
      <c r="G56" s="164" t="e">
        <f>VLOOKUP(E56,Artenschlüssel!$B$4:$C$39,2)</f>
        <v>#N/A</v>
      </c>
      <c r="H56" s="27"/>
      <c r="I56" s="50"/>
      <c r="J56" s="23"/>
      <c r="K56" s="565"/>
      <c r="L56" s="23"/>
      <c r="M56" s="23"/>
      <c r="N56" s="23"/>
      <c r="O56" s="527"/>
    </row>
    <row r="57" spans="1:15" ht="15" customHeight="1">
      <c r="A57" s="139">
        <v>54</v>
      </c>
      <c r="B57" s="292"/>
      <c r="C57" s="530"/>
      <c r="D57" s="24"/>
      <c r="E57" s="80"/>
      <c r="F57" s="25"/>
      <c r="G57" s="164" t="e">
        <f>VLOOKUP(E57,Artenschlüssel!$B$4:$C$39,2)</f>
        <v>#N/A</v>
      </c>
      <c r="H57" s="27"/>
      <c r="I57" s="50"/>
      <c r="J57" s="23"/>
      <c r="K57" s="565"/>
      <c r="L57" s="23"/>
      <c r="M57" s="23"/>
      <c r="N57" s="23"/>
      <c r="O57" s="527"/>
    </row>
    <row r="58" spans="1:15" ht="15" customHeight="1">
      <c r="A58" s="493">
        <v>55</v>
      </c>
      <c r="B58" s="292"/>
      <c r="C58" s="530"/>
      <c r="D58" s="24"/>
      <c r="E58" s="80"/>
      <c r="F58" s="25"/>
      <c r="G58" s="164" t="e">
        <f>VLOOKUP(E58,Artenschlüssel!$B$4:$C$39,2)</f>
        <v>#N/A</v>
      </c>
      <c r="H58" s="27"/>
      <c r="I58" s="50"/>
      <c r="J58" s="23"/>
      <c r="K58" s="565"/>
      <c r="L58" s="23"/>
      <c r="M58" s="23"/>
      <c r="N58" s="23"/>
      <c r="O58" s="527"/>
    </row>
    <row r="59" spans="1:15" ht="15" customHeight="1">
      <c r="A59" s="139">
        <v>56</v>
      </c>
      <c r="B59" s="292"/>
      <c r="C59" s="530"/>
      <c r="D59" s="24"/>
      <c r="E59" s="80"/>
      <c r="F59" s="25"/>
      <c r="G59" s="164" t="e">
        <f>VLOOKUP(E59,Artenschlüssel!$B$4:$C$39,2)</f>
        <v>#N/A</v>
      </c>
      <c r="H59" s="27"/>
      <c r="I59" s="50"/>
      <c r="J59" s="23"/>
      <c r="K59" s="565"/>
      <c r="L59" s="23"/>
      <c r="M59" s="23"/>
      <c r="N59" s="23"/>
      <c r="O59" s="527"/>
    </row>
    <row r="60" spans="1:15" ht="15" customHeight="1">
      <c r="A60" s="493">
        <v>57</v>
      </c>
      <c r="B60" s="292"/>
      <c r="C60" s="530"/>
      <c r="D60" s="24"/>
      <c r="E60" s="80"/>
      <c r="F60" s="25"/>
      <c r="G60" s="164" t="e">
        <f>VLOOKUP(E60,Artenschlüssel!$B$4:$C$39,2)</f>
        <v>#N/A</v>
      </c>
      <c r="H60" s="27"/>
      <c r="I60" s="50"/>
      <c r="J60" s="23"/>
      <c r="K60" s="565"/>
      <c r="L60" s="23"/>
      <c r="M60" s="23"/>
      <c r="N60" s="23"/>
      <c r="O60" s="527"/>
    </row>
    <row r="61" spans="1:15" ht="15" customHeight="1">
      <c r="A61" s="139">
        <v>58</v>
      </c>
      <c r="B61" s="292"/>
      <c r="C61" s="530"/>
      <c r="D61" s="24"/>
      <c r="E61" s="80"/>
      <c r="F61" s="25"/>
      <c r="G61" s="164" t="e">
        <f>VLOOKUP(E61,Artenschlüssel!$B$4:$C$39,2)</f>
        <v>#N/A</v>
      </c>
      <c r="H61" s="27"/>
      <c r="I61" s="50"/>
      <c r="J61" s="23"/>
      <c r="K61" s="565"/>
      <c r="L61" s="23"/>
      <c r="M61" s="23"/>
      <c r="N61" s="23"/>
      <c r="O61" s="527"/>
    </row>
    <row r="62" spans="1:15" ht="15" customHeight="1">
      <c r="A62" s="493">
        <v>59</v>
      </c>
      <c r="B62" s="292"/>
      <c r="C62" s="530"/>
      <c r="D62" s="24"/>
      <c r="E62" s="80"/>
      <c r="F62" s="25"/>
      <c r="G62" s="164" t="e">
        <f>VLOOKUP(E62,Artenschlüssel!$B$4:$C$39,2)</f>
        <v>#N/A</v>
      </c>
      <c r="H62" s="27"/>
      <c r="I62" s="50"/>
      <c r="J62" s="23"/>
      <c r="K62" s="565"/>
      <c r="L62" s="23"/>
      <c r="M62" s="23"/>
      <c r="N62" s="23"/>
      <c r="O62" s="527"/>
    </row>
    <row r="63" spans="1:15" ht="15" customHeight="1">
      <c r="A63" s="139">
        <v>60</v>
      </c>
      <c r="B63" s="292"/>
      <c r="C63" s="530"/>
      <c r="D63" s="24"/>
      <c r="E63" s="80"/>
      <c r="F63" s="25"/>
      <c r="G63" s="164" t="e">
        <f>VLOOKUP(E63,Artenschlüssel!$B$4:$C$39,2)</f>
        <v>#N/A</v>
      </c>
      <c r="H63" s="27"/>
      <c r="I63" s="50"/>
      <c r="J63" s="23"/>
      <c r="K63" s="565"/>
      <c r="L63" s="23"/>
      <c r="M63" s="23"/>
      <c r="N63" s="23"/>
      <c r="O63" s="527"/>
    </row>
    <row r="64" spans="1:15" ht="15" customHeight="1">
      <c r="A64" s="493">
        <v>61</v>
      </c>
      <c r="B64" s="292"/>
      <c r="C64" s="530"/>
      <c r="D64" s="24"/>
      <c r="E64" s="80"/>
      <c r="F64" s="25"/>
      <c r="G64" s="164" t="e">
        <f>VLOOKUP(E64,Artenschlüssel!$B$4:$C$39,2)</f>
        <v>#N/A</v>
      </c>
      <c r="H64" s="27"/>
      <c r="I64" s="50"/>
      <c r="J64" s="23"/>
      <c r="K64" s="565"/>
      <c r="L64" s="23"/>
      <c r="M64" s="23"/>
      <c r="N64" s="23"/>
      <c r="O64" s="527"/>
    </row>
    <row r="65" spans="1:15" ht="15" customHeight="1">
      <c r="A65" s="139">
        <v>62</v>
      </c>
      <c r="B65" s="292"/>
      <c r="C65" s="530"/>
      <c r="D65" s="24"/>
      <c r="E65" s="80"/>
      <c r="F65" s="25"/>
      <c r="G65" s="164" t="e">
        <f>VLOOKUP(E65,Artenschlüssel!$B$4:$C$39,2)</f>
        <v>#N/A</v>
      </c>
      <c r="H65" s="27"/>
      <c r="I65" s="50"/>
      <c r="J65" s="23"/>
      <c r="K65" s="565"/>
      <c r="L65" s="23"/>
      <c r="M65" s="23"/>
      <c r="N65" s="23"/>
      <c r="O65" s="527"/>
    </row>
    <row r="66" spans="1:15" ht="15" customHeight="1">
      <c r="A66" s="493">
        <v>63</v>
      </c>
      <c r="B66" s="292"/>
      <c r="C66" s="530"/>
      <c r="D66" s="24"/>
      <c r="E66" s="80"/>
      <c r="F66" s="25"/>
      <c r="G66" s="164" t="e">
        <f>VLOOKUP(E66,Artenschlüssel!$B$4:$C$39,2)</f>
        <v>#N/A</v>
      </c>
      <c r="H66" s="27"/>
      <c r="I66" s="50"/>
      <c r="J66" s="23"/>
      <c r="K66" s="565"/>
      <c r="L66" s="23"/>
      <c r="M66" s="23"/>
      <c r="N66" s="23"/>
      <c r="O66" s="527"/>
    </row>
    <row r="67" spans="1:15" ht="15" customHeight="1">
      <c r="A67" s="139">
        <v>64</v>
      </c>
      <c r="B67" s="292"/>
      <c r="C67" s="530"/>
      <c r="D67" s="28"/>
      <c r="E67" s="80"/>
      <c r="F67" s="25"/>
      <c r="G67" s="164" t="e">
        <f>VLOOKUP(E67,Artenschlüssel!$B$4:$C$39,2)</f>
        <v>#N/A</v>
      </c>
      <c r="H67" s="27"/>
      <c r="I67" s="50"/>
      <c r="J67" s="23"/>
      <c r="K67" s="565"/>
      <c r="L67" s="23"/>
      <c r="M67" s="23"/>
      <c r="N67" s="23"/>
      <c r="O67" s="527"/>
    </row>
    <row r="68" spans="1:15" ht="15" customHeight="1">
      <c r="A68" s="493">
        <v>65</v>
      </c>
      <c r="B68" s="292"/>
      <c r="C68" s="530"/>
      <c r="D68" s="28"/>
      <c r="E68" s="80"/>
      <c r="F68" s="25"/>
      <c r="G68" s="164" t="e">
        <f>VLOOKUP(E68,Artenschlüssel!$B$4:$C$39,2)</f>
        <v>#N/A</v>
      </c>
      <c r="H68" s="27"/>
      <c r="I68" s="50"/>
      <c r="J68" s="23"/>
      <c r="K68" s="565"/>
      <c r="L68" s="23"/>
      <c r="M68" s="23"/>
      <c r="N68" s="23"/>
      <c r="O68" s="527"/>
    </row>
    <row r="69" spans="1:15" ht="15" customHeight="1">
      <c r="A69" s="139">
        <v>66</v>
      </c>
      <c r="B69" s="292"/>
      <c r="C69" s="530"/>
      <c r="D69" s="28"/>
      <c r="E69" s="80"/>
      <c r="F69" s="25"/>
      <c r="G69" s="164" t="e">
        <f>VLOOKUP(E69,Artenschlüssel!$B$4:$C$39,2)</f>
        <v>#N/A</v>
      </c>
      <c r="H69" s="27"/>
      <c r="I69" s="50"/>
      <c r="J69" s="23"/>
      <c r="K69" s="565"/>
      <c r="L69" s="23"/>
      <c r="M69" s="23"/>
      <c r="N69" s="23"/>
      <c r="O69" s="527"/>
    </row>
    <row r="70" spans="1:15" ht="15" customHeight="1">
      <c r="A70" s="493">
        <v>67</v>
      </c>
      <c r="B70" s="292"/>
      <c r="C70" s="530"/>
      <c r="D70" s="28"/>
      <c r="E70" s="80"/>
      <c r="F70" s="25"/>
      <c r="G70" s="164" t="e">
        <f>VLOOKUP(E70,Artenschlüssel!$B$4:$C$39,2)</f>
        <v>#N/A</v>
      </c>
      <c r="H70" s="27"/>
      <c r="I70" s="50"/>
      <c r="J70" s="23"/>
      <c r="K70" s="565"/>
      <c r="L70" s="23"/>
      <c r="M70" s="23"/>
      <c r="N70" s="23"/>
      <c r="O70" s="527"/>
    </row>
    <row r="71" spans="1:15" ht="15" customHeight="1">
      <c r="A71" s="139">
        <v>68</v>
      </c>
      <c r="B71" s="292"/>
      <c r="C71" s="530"/>
      <c r="D71" s="28"/>
      <c r="E71" s="80"/>
      <c r="F71" s="25"/>
      <c r="G71" s="164" t="e">
        <f>VLOOKUP(E71,Artenschlüssel!$B$4:$C$39,2)</f>
        <v>#N/A</v>
      </c>
      <c r="H71" s="27"/>
      <c r="I71" s="50"/>
      <c r="J71" s="23"/>
      <c r="K71" s="565"/>
      <c r="L71" s="23"/>
      <c r="M71" s="23"/>
      <c r="N71" s="23"/>
      <c r="O71" s="527"/>
    </row>
    <row r="72" spans="1:15" ht="15" customHeight="1">
      <c r="A72" s="493">
        <v>69</v>
      </c>
      <c r="B72" s="292"/>
      <c r="C72" s="530"/>
      <c r="D72" s="28"/>
      <c r="E72" s="80"/>
      <c r="F72" s="25"/>
      <c r="G72" s="164" t="e">
        <f>VLOOKUP(E72,Artenschlüssel!$B$4:$C$39,2)</f>
        <v>#N/A</v>
      </c>
      <c r="H72" s="27"/>
      <c r="I72" s="50"/>
      <c r="J72" s="23"/>
      <c r="K72" s="565"/>
      <c r="L72" s="23"/>
      <c r="M72" s="23"/>
      <c r="N72" s="23"/>
      <c r="O72" s="527"/>
    </row>
    <row r="73" spans="1:15" ht="15" customHeight="1">
      <c r="A73" s="139">
        <v>70</v>
      </c>
      <c r="B73" s="292"/>
      <c r="C73" s="530"/>
      <c r="D73" s="24"/>
      <c r="E73" s="80"/>
      <c r="F73" s="25"/>
      <c r="G73" s="164" t="e">
        <f>VLOOKUP(E73,Artenschlüssel!$B$4:$C$39,2)</f>
        <v>#N/A</v>
      </c>
      <c r="H73" s="27"/>
      <c r="I73" s="50"/>
      <c r="J73" s="23"/>
      <c r="K73" s="565"/>
      <c r="L73" s="23"/>
      <c r="M73" s="23"/>
      <c r="N73" s="23"/>
      <c r="O73" s="527"/>
    </row>
    <row r="74" spans="1:15" ht="15" customHeight="1">
      <c r="A74" s="493">
        <v>71</v>
      </c>
      <c r="B74" s="292"/>
      <c r="C74" s="530"/>
      <c r="D74" s="24"/>
      <c r="E74" s="80"/>
      <c r="F74" s="25"/>
      <c r="G74" s="164" t="e">
        <f>VLOOKUP(E74,Artenschlüssel!$B$4:$C$39,2)</f>
        <v>#N/A</v>
      </c>
      <c r="H74" s="27"/>
      <c r="I74" s="50"/>
      <c r="J74" s="23"/>
      <c r="K74" s="565"/>
      <c r="L74" s="23"/>
      <c r="M74" s="23"/>
      <c r="N74" s="23"/>
      <c r="O74" s="527"/>
    </row>
    <row r="75" spans="1:15" ht="15" customHeight="1">
      <c r="A75" s="139">
        <v>72</v>
      </c>
      <c r="B75" s="292"/>
      <c r="C75" s="530"/>
      <c r="D75" s="24"/>
      <c r="E75" s="80"/>
      <c r="F75" s="25"/>
      <c r="G75" s="164" t="e">
        <f>VLOOKUP(E75,Artenschlüssel!$B$4:$C$39,2)</f>
        <v>#N/A</v>
      </c>
      <c r="H75" s="27"/>
      <c r="I75" s="50"/>
      <c r="J75" s="23"/>
      <c r="K75" s="565"/>
      <c r="L75" s="23"/>
      <c r="M75" s="23"/>
      <c r="N75" s="23"/>
      <c r="O75" s="527"/>
    </row>
    <row r="76" spans="1:15" ht="15" customHeight="1">
      <c r="A76" s="493">
        <v>73</v>
      </c>
      <c r="B76" s="292"/>
      <c r="C76" s="530"/>
      <c r="D76" s="24"/>
      <c r="E76" s="80"/>
      <c r="F76" s="25"/>
      <c r="G76" s="164" t="e">
        <f>VLOOKUP(E76,Artenschlüssel!$B$4:$C$39,2)</f>
        <v>#N/A</v>
      </c>
      <c r="H76" s="27"/>
      <c r="I76" s="50"/>
      <c r="J76" s="23"/>
      <c r="K76" s="565"/>
      <c r="L76" s="23"/>
      <c r="M76" s="23"/>
      <c r="N76" s="23"/>
      <c r="O76" s="527"/>
    </row>
    <row r="77" spans="1:15" ht="15" customHeight="1">
      <c r="A77" s="139">
        <v>74</v>
      </c>
      <c r="B77" s="292"/>
      <c r="C77" s="530"/>
      <c r="D77" s="24"/>
      <c r="E77" s="80"/>
      <c r="F77" s="25"/>
      <c r="G77" s="164" t="e">
        <f>VLOOKUP(E77,Artenschlüssel!$B$4:$C$39,2)</f>
        <v>#N/A</v>
      </c>
      <c r="H77" s="27"/>
      <c r="I77" s="50"/>
      <c r="J77" s="23"/>
      <c r="K77" s="565"/>
      <c r="L77" s="23"/>
      <c r="M77" s="23"/>
      <c r="N77" s="23"/>
      <c r="O77" s="527"/>
    </row>
    <row r="78" spans="1:15" ht="15" customHeight="1">
      <c r="A78" s="493">
        <v>75</v>
      </c>
      <c r="B78" s="292"/>
      <c r="C78" s="530"/>
      <c r="D78" s="24"/>
      <c r="E78" s="80"/>
      <c r="F78" s="25"/>
      <c r="G78" s="164" t="e">
        <f>VLOOKUP(E78,Artenschlüssel!$B$4:$C$39,2)</f>
        <v>#N/A</v>
      </c>
      <c r="H78" s="27"/>
      <c r="I78" s="50"/>
      <c r="J78" s="23"/>
      <c r="K78" s="565"/>
      <c r="L78" s="23"/>
      <c r="M78" s="23"/>
      <c r="N78" s="23"/>
      <c r="O78" s="527"/>
    </row>
    <row r="79" spans="1:15" ht="15" customHeight="1">
      <c r="A79" s="139">
        <v>76</v>
      </c>
      <c r="B79" s="292"/>
      <c r="C79" s="530"/>
      <c r="D79" s="24"/>
      <c r="E79" s="80"/>
      <c r="F79" s="25"/>
      <c r="G79" s="164" t="e">
        <f>VLOOKUP(E79,Artenschlüssel!$B$4:$C$39,2)</f>
        <v>#N/A</v>
      </c>
      <c r="H79" s="27"/>
      <c r="I79" s="50"/>
      <c r="J79" s="23"/>
      <c r="K79" s="565"/>
      <c r="L79" s="23"/>
      <c r="M79" s="23"/>
      <c r="N79" s="23"/>
      <c r="O79" s="527"/>
    </row>
    <row r="80" spans="1:15" ht="15" customHeight="1">
      <c r="A80" s="493">
        <v>77</v>
      </c>
      <c r="B80" s="292"/>
      <c r="C80" s="530"/>
      <c r="D80" s="24"/>
      <c r="E80" s="80"/>
      <c r="F80" s="25"/>
      <c r="G80" s="164" t="e">
        <f>VLOOKUP(E80,Artenschlüssel!$B$4:$C$39,2)</f>
        <v>#N/A</v>
      </c>
      <c r="H80" s="27"/>
      <c r="I80" s="50"/>
      <c r="J80" s="23"/>
      <c r="K80" s="565"/>
      <c r="L80" s="23"/>
      <c r="M80" s="23"/>
      <c r="N80" s="23"/>
      <c r="O80" s="527"/>
    </row>
    <row r="81" spans="1:15" ht="15" customHeight="1">
      <c r="A81" s="139">
        <v>78</v>
      </c>
      <c r="B81" s="292"/>
      <c r="C81" s="530"/>
      <c r="D81" s="24"/>
      <c r="E81" s="80"/>
      <c r="F81" s="25"/>
      <c r="G81" s="164" t="e">
        <f>VLOOKUP(E81,Artenschlüssel!$B$4:$C$39,2)</f>
        <v>#N/A</v>
      </c>
      <c r="H81" s="27"/>
      <c r="I81" s="50"/>
      <c r="J81" s="23"/>
      <c r="K81" s="565"/>
      <c r="L81" s="23"/>
      <c r="M81" s="23"/>
      <c r="N81" s="23"/>
      <c r="O81" s="527"/>
    </row>
    <row r="82" spans="1:15" ht="15" customHeight="1">
      <c r="A82" s="493">
        <v>79</v>
      </c>
      <c r="B82" s="292"/>
      <c r="C82" s="530"/>
      <c r="D82" s="24"/>
      <c r="E82" s="80"/>
      <c r="F82" s="25"/>
      <c r="G82" s="164" t="e">
        <f>VLOOKUP(E82,Artenschlüssel!$B$4:$C$39,2)</f>
        <v>#N/A</v>
      </c>
      <c r="H82" s="27"/>
      <c r="I82" s="50"/>
      <c r="J82" s="23"/>
      <c r="K82" s="565"/>
      <c r="L82" s="23"/>
      <c r="M82" s="23"/>
      <c r="N82" s="23"/>
      <c r="O82" s="527"/>
    </row>
    <row r="83" spans="1:15" ht="15" customHeight="1">
      <c r="A83" s="139">
        <v>80</v>
      </c>
      <c r="B83" s="292"/>
      <c r="C83" s="530"/>
      <c r="D83" s="24"/>
      <c r="E83" s="80"/>
      <c r="F83" s="25"/>
      <c r="G83" s="164" t="e">
        <f>VLOOKUP(E83,Artenschlüssel!$B$4:$C$39,2)</f>
        <v>#N/A</v>
      </c>
      <c r="H83" s="27"/>
      <c r="I83" s="50"/>
      <c r="J83" s="23"/>
      <c r="K83" s="565"/>
      <c r="L83" s="23"/>
      <c r="M83" s="23"/>
      <c r="N83" s="23"/>
      <c r="O83" s="527"/>
    </row>
    <row r="84" spans="1:15" ht="15" customHeight="1">
      <c r="A84" s="493">
        <v>81</v>
      </c>
      <c r="B84" s="292"/>
      <c r="C84" s="530"/>
      <c r="D84" s="24"/>
      <c r="E84" s="80"/>
      <c r="F84" s="25"/>
      <c r="G84" s="164" t="e">
        <f>VLOOKUP(E84,Artenschlüssel!$B$4:$C$39,2)</f>
        <v>#N/A</v>
      </c>
      <c r="H84" s="27"/>
      <c r="I84" s="50"/>
      <c r="J84" s="23"/>
      <c r="K84" s="565"/>
      <c r="L84" s="23"/>
      <c r="M84" s="23"/>
      <c r="N84" s="23"/>
      <c r="O84" s="527"/>
    </row>
    <row r="85" spans="1:15" ht="15" customHeight="1">
      <c r="A85" s="139">
        <v>82</v>
      </c>
      <c r="B85" s="292"/>
      <c r="C85" s="530"/>
      <c r="D85" s="24"/>
      <c r="E85" s="80"/>
      <c r="F85" s="25"/>
      <c r="G85" s="164" t="e">
        <f>VLOOKUP(E85,Artenschlüssel!$B$4:$C$39,2)</f>
        <v>#N/A</v>
      </c>
      <c r="H85" s="27"/>
      <c r="I85" s="50"/>
      <c r="J85" s="23"/>
      <c r="K85" s="565"/>
      <c r="L85" s="23"/>
      <c r="M85" s="23"/>
      <c r="N85" s="23"/>
      <c r="O85" s="527"/>
    </row>
    <row r="86" spans="1:15" ht="15" customHeight="1">
      <c r="A86" s="493">
        <v>83</v>
      </c>
      <c r="B86" s="292"/>
      <c r="C86" s="530"/>
      <c r="D86" s="24"/>
      <c r="E86" s="80"/>
      <c r="F86" s="25"/>
      <c r="G86" s="164" t="e">
        <f>VLOOKUP(E86,Artenschlüssel!$B$4:$C$39,2)</f>
        <v>#N/A</v>
      </c>
      <c r="H86" s="27"/>
      <c r="I86" s="50"/>
      <c r="J86" s="23"/>
      <c r="K86" s="565"/>
      <c r="L86" s="23"/>
      <c r="M86" s="23"/>
      <c r="N86" s="23"/>
      <c r="O86" s="527"/>
    </row>
    <row r="87" spans="1:15" ht="15" customHeight="1">
      <c r="A87" s="139">
        <v>84</v>
      </c>
      <c r="B87" s="292"/>
      <c r="C87" s="530"/>
      <c r="D87" s="24"/>
      <c r="E87" s="80"/>
      <c r="F87" s="25"/>
      <c r="G87" s="164" t="e">
        <f>VLOOKUP(E87,Artenschlüssel!$B$4:$C$39,2)</f>
        <v>#N/A</v>
      </c>
      <c r="H87" s="27"/>
      <c r="I87" s="50"/>
      <c r="J87" s="23"/>
      <c r="K87" s="565"/>
      <c r="L87" s="23"/>
      <c r="M87" s="23"/>
      <c r="N87" s="23"/>
      <c r="O87" s="527"/>
    </row>
    <row r="88" spans="1:15" ht="15" customHeight="1">
      <c r="A88" s="493">
        <v>85</v>
      </c>
      <c r="B88" s="292"/>
      <c r="C88" s="530"/>
      <c r="D88" s="24"/>
      <c r="E88" s="80"/>
      <c r="F88" s="25"/>
      <c r="G88" s="164" t="e">
        <f>VLOOKUP(E88,Artenschlüssel!$B$4:$C$39,2)</f>
        <v>#N/A</v>
      </c>
      <c r="H88" s="27"/>
      <c r="I88" s="50"/>
      <c r="J88" s="23"/>
      <c r="K88" s="565"/>
      <c r="L88" s="23"/>
      <c r="M88" s="23"/>
      <c r="N88" s="23"/>
      <c r="O88" s="527"/>
    </row>
    <row r="89" spans="1:15" ht="15" customHeight="1">
      <c r="A89" s="139">
        <v>86</v>
      </c>
      <c r="B89" s="292"/>
      <c r="C89" s="530"/>
      <c r="D89" s="24"/>
      <c r="E89" s="80"/>
      <c r="F89" s="25"/>
      <c r="G89" s="164" t="e">
        <f>VLOOKUP(E89,Artenschlüssel!$B$4:$C$39,2)</f>
        <v>#N/A</v>
      </c>
      <c r="H89" s="27"/>
      <c r="I89" s="50"/>
      <c r="J89" s="23"/>
      <c r="K89" s="565"/>
      <c r="L89" s="23"/>
      <c r="M89" s="23"/>
      <c r="N89" s="23"/>
      <c r="O89" s="527"/>
    </row>
    <row r="90" spans="1:15" ht="15" customHeight="1">
      <c r="A90" s="493">
        <v>87</v>
      </c>
      <c r="B90" s="292"/>
      <c r="C90" s="530"/>
      <c r="D90" s="24"/>
      <c r="E90" s="80"/>
      <c r="F90" s="25"/>
      <c r="G90" s="164" t="e">
        <f>VLOOKUP(E90,Artenschlüssel!$B$4:$C$39,2)</f>
        <v>#N/A</v>
      </c>
      <c r="H90" s="27"/>
      <c r="I90" s="50"/>
      <c r="J90" s="23"/>
      <c r="K90" s="565"/>
      <c r="L90" s="23"/>
      <c r="M90" s="23"/>
      <c r="N90" s="23"/>
      <c r="O90" s="527"/>
    </row>
    <row r="91" spans="1:15" ht="15" customHeight="1">
      <c r="A91" s="139">
        <v>88</v>
      </c>
      <c r="B91" s="292"/>
      <c r="C91" s="530"/>
      <c r="D91" s="24"/>
      <c r="E91" s="80"/>
      <c r="F91" s="25"/>
      <c r="G91" s="164" t="e">
        <f>VLOOKUP(E91,Artenschlüssel!$B$4:$C$39,2)</f>
        <v>#N/A</v>
      </c>
      <c r="H91" s="27"/>
      <c r="I91" s="50"/>
      <c r="J91" s="23"/>
      <c r="K91" s="565"/>
      <c r="L91" s="23"/>
      <c r="M91" s="23"/>
      <c r="N91" s="23"/>
      <c r="O91" s="527"/>
    </row>
    <row r="92" spans="1:15" ht="15" customHeight="1">
      <c r="A92" s="493">
        <v>89</v>
      </c>
      <c r="B92" s="292"/>
      <c r="C92" s="530"/>
      <c r="D92" s="24"/>
      <c r="E92" s="80"/>
      <c r="F92" s="25"/>
      <c r="G92" s="164" t="e">
        <f>VLOOKUP(E92,Artenschlüssel!$B$4:$C$39,2)</f>
        <v>#N/A</v>
      </c>
      <c r="H92" s="27"/>
      <c r="I92" s="50"/>
      <c r="J92" s="23"/>
      <c r="K92" s="565"/>
      <c r="L92" s="23"/>
      <c r="M92" s="23"/>
      <c r="N92" s="23"/>
      <c r="O92" s="527"/>
    </row>
    <row r="93" spans="1:15" ht="15" customHeight="1">
      <c r="A93" s="139">
        <v>90</v>
      </c>
      <c r="B93" s="292"/>
      <c r="C93" s="530"/>
      <c r="D93" s="24"/>
      <c r="E93" s="80"/>
      <c r="F93" s="25"/>
      <c r="G93" s="164" t="e">
        <f>VLOOKUP(E93,Artenschlüssel!$B$4:$C$39,2)</f>
        <v>#N/A</v>
      </c>
      <c r="H93" s="27"/>
      <c r="I93" s="50"/>
      <c r="J93" s="23"/>
      <c r="K93" s="565"/>
      <c r="L93" s="23"/>
      <c r="M93" s="23"/>
      <c r="N93" s="23"/>
      <c r="O93" s="527"/>
    </row>
    <row r="94" spans="1:15" ht="15" customHeight="1">
      <c r="A94" s="493">
        <v>91</v>
      </c>
      <c r="B94" s="292"/>
      <c r="C94" s="530"/>
      <c r="D94" s="24"/>
      <c r="E94" s="80"/>
      <c r="F94" s="25"/>
      <c r="G94" s="164" t="e">
        <f>VLOOKUP(E94,Artenschlüssel!$B$4:$C$39,2)</f>
        <v>#N/A</v>
      </c>
      <c r="H94" s="27"/>
      <c r="I94" s="50"/>
      <c r="J94" s="23"/>
      <c r="K94" s="565"/>
      <c r="L94" s="23"/>
      <c r="M94" s="23"/>
      <c r="N94" s="23"/>
      <c r="O94" s="527"/>
    </row>
    <row r="95" spans="1:15" ht="15" customHeight="1">
      <c r="A95" s="139">
        <v>92</v>
      </c>
      <c r="B95" s="292"/>
      <c r="C95" s="530"/>
      <c r="D95" s="24"/>
      <c r="E95" s="80"/>
      <c r="F95" s="25"/>
      <c r="G95" s="164" t="e">
        <f>VLOOKUP(E95,Artenschlüssel!$B$4:$C$39,2)</f>
        <v>#N/A</v>
      </c>
      <c r="H95" s="27"/>
      <c r="I95" s="50"/>
      <c r="J95" s="23"/>
      <c r="K95" s="565"/>
      <c r="L95" s="23"/>
      <c r="M95" s="23"/>
      <c r="N95" s="23"/>
      <c r="O95" s="527"/>
    </row>
    <row r="96" spans="1:15" ht="15" customHeight="1">
      <c r="A96" s="493">
        <v>93</v>
      </c>
      <c r="B96" s="292"/>
      <c r="C96" s="530"/>
      <c r="D96" s="24"/>
      <c r="E96" s="80"/>
      <c r="F96" s="25"/>
      <c r="G96" s="164" t="e">
        <f>VLOOKUP(E96,Artenschlüssel!$B$4:$C$39,2)</f>
        <v>#N/A</v>
      </c>
      <c r="H96" s="27"/>
      <c r="I96" s="50"/>
      <c r="J96" s="23"/>
      <c r="K96" s="565"/>
      <c r="L96" s="23"/>
      <c r="M96" s="23"/>
      <c r="N96" s="23"/>
      <c r="O96" s="527"/>
    </row>
    <row r="97" spans="1:15" ht="15" customHeight="1">
      <c r="A97" s="139">
        <v>94</v>
      </c>
      <c r="B97" s="292"/>
      <c r="C97" s="530"/>
      <c r="D97" s="24"/>
      <c r="E97" s="80"/>
      <c r="F97" s="25"/>
      <c r="G97" s="164" t="e">
        <f>VLOOKUP(E97,Artenschlüssel!$B$4:$C$39,2)</f>
        <v>#N/A</v>
      </c>
      <c r="H97" s="27"/>
      <c r="I97" s="50"/>
      <c r="J97" s="23"/>
      <c r="K97" s="565"/>
      <c r="L97" s="23"/>
      <c r="M97" s="23"/>
      <c r="N97" s="23"/>
      <c r="O97" s="527"/>
    </row>
    <row r="98" spans="1:15" ht="15" customHeight="1">
      <c r="A98" s="493">
        <v>95</v>
      </c>
      <c r="B98" s="292"/>
      <c r="C98" s="530"/>
      <c r="D98" s="24"/>
      <c r="E98" s="80"/>
      <c r="F98" s="25"/>
      <c r="G98" s="164" t="e">
        <f>VLOOKUP(E98,Artenschlüssel!$B$4:$C$39,2)</f>
        <v>#N/A</v>
      </c>
      <c r="H98" s="27"/>
      <c r="I98" s="50"/>
      <c r="J98" s="23"/>
      <c r="K98" s="565"/>
      <c r="L98" s="23"/>
      <c r="M98" s="23"/>
      <c r="N98" s="23"/>
      <c r="O98" s="527"/>
    </row>
    <row r="99" spans="1:15" ht="15" customHeight="1">
      <c r="A99" s="139">
        <v>96</v>
      </c>
      <c r="B99" s="292"/>
      <c r="C99" s="530"/>
      <c r="D99" s="24"/>
      <c r="E99" s="80"/>
      <c r="F99" s="25"/>
      <c r="G99" s="164" t="e">
        <f>VLOOKUP(E99,Artenschlüssel!$B$4:$C$39,2)</f>
        <v>#N/A</v>
      </c>
      <c r="H99" s="27"/>
      <c r="I99" s="50"/>
      <c r="J99" s="23"/>
      <c r="K99" s="565"/>
      <c r="L99" s="23"/>
      <c r="M99" s="23"/>
      <c r="N99" s="23"/>
      <c r="O99" s="527"/>
    </row>
    <row r="100" spans="1:15" ht="15" customHeight="1">
      <c r="A100" s="493">
        <v>97</v>
      </c>
      <c r="B100" s="292"/>
      <c r="C100" s="530"/>
      <c r="D100" s="24"/>
      <c r="E100" s="80"/>
      <c r="F100" s="25"/>
      <c r="G100" s="164" t="e">
        <f>VLOOKUP(E100,Artenschlüssel!$B$4:$C$39,2)</f>
        <v>#N/A</v>
      </c>
      <c r="H100" s="27"/>
      <c r="I100" s="50"/>
      <c r="J100" s="23"/>
      <c r="K100" s="565"/>
      <c r="L100" s="23"/>
      <c r="M100" s="23"/>
      <c r="N100" s="23"/>
      <c r="O100" s="527"/>
    </row>
    <row r="101" spans="1:15" ht="15" customHeight="1">
      <c r="A101" s="139">
        <v>98</v>
      </c>
      <c r="B101" s="292"/>
      <c r="C101" s="530"/>
      <c r="D101" s="24"/>
      <c r="E101" s="80"/>
      <c r="F101" s="25"/>
      <c r="G101" s="164" t="e">
        <f>VLOOKUP(E101,Artenschlüssel!$B$4:$C$39,2)</f>
        <v>#N/A</v>
      </c>
      <c r="H101" s="27"/>
      <c r="I101" s="50"/>
      <c r="J101" s="23"/>
      <c r="K101" s="565"/>
      <c r="L101" s="23"/>
      <c r="M101" s="23"/>
      <c r="N101" s="23"/>
      <c r="O101" s="527"/>
    </row>
    <row r="102" spans="1:15" ht="15" customHeight="1">
      <c r="A102" s="493">
        <v>99</v>
      </c>
      <c r="B102" s="292"/>
      <c r="C102" s="530"/>
      <c r="D102" s="24"/>
      <c r="E102" s="80"/>
      <c r="F102" s="25"/>
      <c r="G102" s="164" t="e">
        <f>VLOOKUP(E102,Artenschlüssel!$B$4:$C$39,2)</f>
        <v>#N/A</v>
      </c>
      <c r="H102" s="27"/>
      <c r="I102" s="50"/>
      <c r="J102" s="23"/>
      <c r="K102" s="565"/>
      <c r="L102" s="23"/>
      <c r="M102" s="23"/>
      <c r="N102" s="23"/>
      <c r="O102" s="527"/>
    </row>
    <row r="103" spans="1:15" ht="15" customHeight="1" thickBot="1">
      <c r="A103" s="139">
        <v>100</v>
      </c>
      <c r="B103" s="292"/>
      <c r="C103" s="530"/>
      <c r="D103" s="24"/>
      <c r="E103" s="80"/>
      <c r="F103" s="25"/>
      <c r="G103" s="164" t="e">
        <f>VLOOKUP(E103,Artenschlüssel!$B$4:$C$39,2)</f>
        <v>#N/A</v>
      </c>
      <c r="H103" s="27"/>
      <c r="I103" s="50"/>
      <c r="J103" s="23"/>
      <c r="K103" s="565"/>
      <c r="L103" s="23"/>
      <c r="M103" s="23"/>
      <c r="N103" s="23"/>
      <c r="O103" s="527"/>
    </row>
    <row r="104" spans="1:15" ht="15" customHeight="1" thickBot="1">
      <c r="A104"/>
      <c r="B104"/>
      <c r="C104" s="534"/>
      <c r="D104" s="58" t="s">
        <v>60</v>
      </c>
      <c r="E104"/>
      <c r="F104" s="59">
        <f>SUM(F105:F109)</f>
        <v>12</v>
      </c>
      <c r="G104" s="53" t="s">
        <v>61</v>
      </c>
      <c r="H104" s="53">
        <f>SUM(H4:H103)</f>
        <v>208.5</v>
      </c>
      <c r="I104" s="54">
        <f>SUM(I4:I103)</f>
        <v>3.5</v>
      </c>
      <c r="J104" s="55" t="s">
        <v>62</v>
      </c>
      <c r="K104" s="566">
        <f>SUM(K4:K103)</f>
        <v>888.56</v>
      </c>
      <c r="L104" s="51" t="s">
        <v>198</v>
      </c>
      <c r="M104" s="33" t="s">
        <v>262</v>
      </c>
      <c r="N104" s="22" t="s">
        <v>61</v>
      </c>
      <c r="O104" s="529">
        <f>SUM(O4:O103)</f>
        <v>0</v>
      </c>
    </row>
    <row r="105" spans="1:15" ht="13.5" thickBot="1">
      <c r="A105" s="56" t="s">
        <v>63</v>
      </c>
      <c r="B105" s="57"/>
      <c r="C105" s="535" t="s">
        <v>5</v>
      </c>
      <c r="F105" s="165">
        <f t="array" ref="F105">SUM(IF(E4:E103&gt;0,IF(E4:E103&lt;8,F4:F103),"nichts"))</f>
        <v>1</v>
      </c>
      <c r="G105"/>
      <c r="H105" s="6">
        <f t="array" ref="H105">SUM(IF(E4:E103&gt;0,IF(E4:E103&lt;8,H4:H103,"nichts")))</f>
        <v>32</v>
      </c>
      <c r="I105" s="6">
        <f t="array" ref="I105">SUM(IF(E4:E103&gt;0,IF(E4:E103&lt;8,I4:I103,"nichts")))</f>
        <v>1.5</v>
      </c>
      <c r="J105" s="50">
        <f>H105/F105</f>
        <v>32</v>
      </c>
      <c r="K105" s="567">
        <f t="array" ref="K105">SUM(IF(E4:E103&gt;0,IF(E4:E103&lt;8,K4:K103,"nichts")))</f>
        <v>103.2</v>
      </c>
      <c r="L105" s="4">
        <f>K105/H105</f>
        <v>3.2250000000000001</v>
      </c>
    </row>
    <row r="106" spans="1:15" ht="13.5" thickBot="1">
      <c r="A106" s="52" t="s">
        <v>64</v>
      </c>
      <c r="B106" s="46"/>
      <c r="C106" s="536" t="s">
        <v>29</v>
      </c>
      <c r="F106" s="287">
        <f t="array" ref="F106">SUM(IF(E4:E103&gt;7,IF(E4:E103&lt;14,F4:F103),"nichts"))</f>
        <v>2</v>
      </c>
      <c r="G106"/>
      <c r="H106" s="6">
        <f t="array" ref="H106">SUM(IF(E4:E103&gt;7,IF(E4:E103&lt;14,H4:H103,"nichts")))</f>
        <v>69</v>
      </c>
      <c r="I106" s="6">
        <f t="array" ref="I106">SUM(IF(E4:E103&gt;7,IF(E4:E103&lt;14,I4:I103,"nichts")))</f>
        <v>1</v>
      </c>
      <c r="J106" s="50">
        <f>H106/F106</f>
        <v>34.5</v>
      </c>
      <c r="K106" s="567">
        <f t="array" ref="K106">SUM(IF(E4:E103&gt;7,IF(E4:E103&lt;14,K4:K103,"nichts")))</f>
        <v>222.36</v>
      </c>
      <c r="L106" s="4">
        <f>K106/H106</f>
        <v>3.2226086956521742</v>
      </c>
    </row>
    <row r="107" spans="1:15" ht="13.5" thickBot="1">
      <c r="A107" s="52" t="s">
        <v>65</v>
      </c>
      <c r="B107" s="46"/>
      <c r="C107" s="535" t="s">
        <v>7</v>
      </c>
      <c r="F107" s="166">
        <f t="array" ref="F107">SUM(IF(E4:E103&gt;13,IF(E4:E103&lt;20,F4:F103),"nichts"))</f>
        <v>9</v>
      </c>
      <c r="G107"/>
      <c r="H107" s="6">
        <f t="array" ref="H107">SUM(IF(E4:E103&gt;13,IF(E4:E103&lt;20,H4:H103,"nichts")))</f>
        <v>107.5</v>
      </c>
      <c r="I107" s="6">
        <f t="array" ref="I107">SUM(IF(E4:E103&gt;13,IF(E4:E103&lt;20,I4:I103,"nichts")))</f>
        <v>1</v>
      </c>
      <c r="J107" s="50">
        <f>H107/F107</f>
        <v>11.944444444444445</v>
      </c>
      <c r="K107" s="567">
        <f t="array" ref="K107">SUM(IF(E4:E103&gt;13,IF(E4:E103&lt;20,K4:K103,"nichts")))</f>
        <v>563</v>
      </c>
      <c r="L107" s="4">
        <f>K107/H107</f>
        <v>5.2372093023255815</v>
      </c>
    </row>
    <row r="108" spans="1:15" ht="13.5" thickBot="1">
      <c r="C108" s="537" t="s">
        <v>38</v>
      </c>
      <c r="F108" s="167">
        <f>SUMIF(E4:E103,Artenschlüssel!B25,F4:F103)</f>
        <v>0</v>
      </c>
      <c r="G108" s="49" t="s">
        <v>60</v>
      </c>
      <c r="H108" s="486">
        <f>SUM(H105:H107)</f>
        <v>208.5</v>
      </c>
      <c r="I108" s="486">
        <f>SUM(I105:I107)</f>
        <v>3.5</v>
      </c>
      <c r="J108" s="32" t="s">
        <v>60</v>
      </c>
      <c r="K108" s="568">
        <f>SUM(K105:K107)</f>
        <v>888.56</v>
      </c>
      <c r="L108" s="539">
        <f>K104/H109</f>
        <v>4.3344390243902433</v>
      </c>
    </row>
    <row r="109" spans="1:15" ht="13.5" thickBot="1">
      <c r="C109" s="538" t="s">
        <v>36</v>
      </c>
      <c r="F109" s="79">
        <f>SUMIF(E4:E103,Artenschlüssel!B23,F4:F103)</f>
        <v>0</v>
      </c>
      <c r="G109" s="485" t="s">
        <v>342</v>
      </c>
      <c r="H109" s="604">
        <f>H108-I104</f>
        <v>205</v>
      </c>
      <c r="I109" s="605"/>
      <c r="L109" s="490" t="s">
        <v>344</v>
      </c>
      <c r="M109" s="489"/>
    </row>
    <row r="110" spans="1:15" ht="12.75">
      <c r="C110" s="534"/>
      <c r="D110"/>
      <c r="E110"/>
      <c r="F110"/>
      <c r="G110"/>
    </row>
  </sheetData>
  <autoFilter ref="A1:M109"/>
  <mergeCells count="3">
    <mergeCell ref="H109:I109"/>
    <mergeCell ref="C2:D2"/>
    <mergeCell ref="E2:G2"/>
  </mergeCells>
  <phoneticPr fontId="0" type="noConversion"/>
  <printOptions horizontalCentered="1" gridLinesSet="0"/>
  <pageMargins left="0.39370078740157483" right="0" top="0.19685039370078741" bottom="0.78740157480314965" header="0" footer="0.51181102362204722"/>
  <pageSetup paperSize="9" scale="85" fitToWidth="2" fitToHeight="2" pageOrder="overThenDown" orientation="landscape" horizontalDpi="360" verticalDpi="360" r:id="rId1"/>
  <headerFooter alignWithMargins="0">
    <oddFooter>Erstellt von Luck &amp;D&amp;RSeite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16</vt:i4>
      </vt:variant>
      <vt:variant>
        <vt:lpstr>Diagramme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24" baseType="lpstr">
      <vt:lpstr>Info</vt:lpstr>
      <vt:lpstr>E</vt:lpstr>
      <vt:lpstr>A</vt:lpstr>
      <vt:lpstr>Wildbretpreise</vt:lpstr>
      <vt:lpstr>Strecke</vt:lpstr>
      <vt:lpstr>Abschußplan</vt:lpstr>
      <vt:lpstr>Abschußliste</vt:lpstr>
      <vt:lpstr>Titel</vt:lpstr>
      <vt:lpstr>Str.Buch </vt:lpstr>
      <vt:lpstr>Artenschlüssel</vt:lpstr>
      <vt:lpstr>Str.meldung</vt:lpstr>
      <vt:lpstr>Abschussfreigabe</vt:lpstr>
      <vt:lpstr>Wildvormerkliste </vt:lpstr>
      <vt:lpstr>Pirschbezirke</vt:lpstr>
      <vt:lpstr>Zahlungspflichtige</vt:lpstr>
      <vt:lpstr>Rechnung</vt:lpstr>
      <vt:lpstr>Diagr. 100 ha</vt:lpstr>
      <vt:lpstr>Diagr. Ges.</vt:lpstr>
      <vt:lpstr>Zahlungspflichtige!Datenbank</vt:lpstr>
      <vt:lpstr>db</vt:lpstr>
      <vt:lpstr>Rechnung!Druckbereich</vt:lpstr>
      <vt:lpstr>Zahlungspflichtige!Druckbereich</vt:lpstr>
      <vt:lpstr>'Str.Buch '!Drucktitel</vt:lpstr>
      <vt:lpstr>Suchkriterien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Jagdbuchführung</dc:title>
  <dc:subject>Betriebliches Rechnungswesen</dc:subject>
  <dc:creator>Luck</dc:creator>
  <cp:keywords>Jagd</cp:keywords>
  <dc:description>Streckenbuch, Streckenstatistik,
Äsungsflächen, Wildbretverkauf, Jagdgäste, Jagdeinnahmen u. -ausgaben</dc:description>
  <cp:lastModifiedBy>Werner Luck</cp:lastModifiedBy>
  <cp:lastPrinted>2019-06-13T09:39:25Z</cp:lastPrinted>
  <dcterms:created xsi:type="dcterms:W3CDTF">2004-06-19T08:40:06Z</dcterms:created>
  <dcterms:modified xsi:type="dcterms:W3CDTF">2019-06-13T09:45:09Z</dcterms:modified>
</cp:coreProperties>
</file>